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~1\AppData\Local\Temp\Rar$DIa19068.23081\"/>
    </mc:Choice>
  </mc:AlternateContent>
  <xr:revisionPtr revIDLastSave="0" documentId="13_ncr:1_{BC23565B-98BC-42C2-8CAA-D9AD795EB4FF}" xr6:coauthVersionLast="47" xr6:coauthVersionMax="47" xr10:uidLastSave="{00000000-0000-0000-0000-000000000000}"/>
  <workbookProtection workbookAlgorithmName="SHA-512" workbookHashValue="YrUbeimqUeqL6q9p6fiEkwSOn1P/Mc+gpMVBi8u8CqdVD26OQVKnqK7ARj5qc+6biwFFMy97N61PgJgnj8y2yQ==" workbookSaltValue="gKyl9LM4/yyWMbD8YqTITg==" workbookSpinCount="100000" lockStructure="1"/>
  <bookViews>
    <workbookView xWindow="-120" yWindow="-120" windowWidth="20730" windowHeight="11160" xr2:uid="{00000000-000D-0000-FFFF-FFFF00000000}"/>
  </bookViews>
  <sheets>
    <sheet name="PRESUPUESTO" sheetId="6" r:id="rId1"/>
    <sheet name="pres viejo" sheetId="3" state="hidden" r:id="rId2"/>
    <sheet name="Costos" sheetId="2" state="hidden" r:id="rId3"/>
    <sheet name="Listas" sheetId="4" state="hidden" r:id="rId4"/>
    <sheet name="LISTA DE PRECIOS" sheetId="5" state="hidden" r:id="rId5"/>
  </sheets>
  <definedNames>
    <definedName name="_xlnm._FilterDatabase" localSheetId="4" hidden="1">'LISTA DE PRECIOS'!$B$3:$D$151</definedName>
    <definedName name="Conexión_domiciliaria_de_cloaca">'LISTA DE PRECIOS'!$C$132:$C$134</definedName>
    <definedName name="Construccion_Bocas_de_registro">'LISTA DE PRECIOS'!$C$148:$C$149</definedName>
    <definedName name="Construcción_cámara">'LISTA DE PRECIOS'!$C$119:$C$127</definedName>
    <definedName name="Cruces">'LISTA DE PRECIOS'!$C$140:$C$142</definedName>
    <definedName name="Ejecucion_Bocas_de_acceso_y_ventilacion">'LISTA DE PRECIOS'!$C$150</definedName>
    <definedName name="Eliminacion_de_materia_organica_y_solidos_suspendidos">'LISTA DE PRECIOS'!$C$153:$C$155</definedName>
    <definedName name="Empalme">'LISTA DE PRECIOS'!$C$135:$C$139</definedName>
    <definedName name="Estación_de_bombeo">'LISTA DE PRECIOS'!$C$152</definedName>
    <definedName name="Excavación_cloaca_Avance_bueno">'LISTA DE PRECIOS'!$C$4:$C$5</definedName>
    <definedName name="Excavación_cloaca_Avance_malo">'LISTA DE PRECIOS'!$C$8:$C$9</definedName>
    <definedName name="Excavación_cloaca_Avance_medio">'LISTA DE PRECIOS'!$C$6:$C$7</definedName>
    <definedName name="Hormigón">'LISTA DE PRECIOS'!$C$143:$C$147</definedName>
    <definedName name="Pavimento_y_veredas">'LISTA DE PRECIOS'!$C$128:$C$131</definedName>
    <definedName name="Planta_tratamiento_efluente_cloacal_Compacta">'LISTA DE PRECIOS'!$C$156:$C$158</definedName>
    <definedName name="Provisión_y_colocación_de_cañería_de_Hierro_Dúctil">'LISTA DE PRECIOS'!$C$99:$C$102</definedName>
    <definedName name="Provisión_y_colocación_de_cañería_de_PEAD_CL_10">'LISTA DE PRECIOS'!$C$32:$C$47</definedName>
    <definedName name="Provisión_y_colocación_de_cañería_de_PEAD_CL_6">'LISTA DE PRECIOS'!$C$10:$C$20</definedName>
    <definedName name="Provisión_y_colocación_de_cañería_de_PEAD_CL_8">'LISTA DE PRECIOS'!$C$21:$C$31</definedName>
    <definedName name="Provisión_y_colocación_de_cañería_de_PRFV_Clase_10">'LISTA DE PRECIOS'!$C$92:$C$98</definedName>
    <definedName name="Provisión_y_colocación_de_cañería_de_PRFV_Clase_6">'LISTA DE PRECIOS'!$C$85:$C$91</definedName>
    <definedName name="Provisión_y_colocación_de_cañería_de_PRFV_Cloacal">'LISTA DE PRECIOS'!$C$75:$C$83</definedName>
    <definedName name="Provisión_y_colocación_de_cañería_de_PRFV_Cloacal_con_Tunelera">'LISTA DE PRECIOS'!$C$84</definedName>
    <definedName name="Provisión_y_colocación_de_cañería_de_PVC_Clase_10">'LISTA DE PRECIOS'!$C$65:$C$74</definedName>
    <definedName name="Provisión_y_colocación_de_cañería_de_PVC_Clase_4">'LISTA DE PRECIOS'!$C$48:$C$55</definedName>
    <definedName name="Provisión_y_colocación_de_cañería_de_PVC_Clase_6">'LISTA DE PRECIOS'!$C$56:$C$64</definedName>
    <definedName name="Relleno_Suelo_seleccionado">'LISTA DE PRECIOS'!$C$151</definedName>
    <definedName name="Válvula_de_aire_triple_efecto">'LISTA DE PRECIOS'!$C$103:$C$106</definedName>
    <definedName name="Válvula_mariposa">'LISTA DE PRECIOS'!$C$114:$C$118</definedName>
    <definedName name="Válvulas_esclusas">'LISTA DE PRECIOS'!$C$107:$C$113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11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11" i="6"/>
  <c r="E158" i="5" l="1"/>
  <c r="E157" i="5"/>
  <c r="E156" i="5"/>
  <c r="E155" i="5"/>
  <c r="E154" i="5"/>
  <c r="E153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E58" i="2"/>
  <c r="F57" i="2"/>
  <c r="E57" i="2"/>
  <c r="F56" i="2"/>
  <c r="E56" i="2"/>
  <c r="F55" i="2"/>
  <c r="E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F8" i="2"/>
  <c r="F7" i="2"/>
  <c r="F6" i="2"/>
  <c r="F5" i="2"/>
  <c r="F4" i="2"/>
  <c r="G34" i="3"/>
  <c r="E34" i="3"/>
  <c r="D34" i="3"/>
  <c r="G33" i="3"/>
  <c r="E33" i="3"/>
  <c r="D33" i="3"/>
  <c r="G32" i="3"/>
  <c r="E32" i="3"/>
  <c r="D32" i="3"/>
  <c r="G31" i="3"/>
  <c r="E31" i="3"/>
  <c r="D31" i="3"/>
  <c r="G30" i="3"/>
  <c r="E30" i="3"/>
  <c r="D30" i="3"/>
  <c r="G29" i="3"/>
  <c r="E29" i="3"/>
  <c r="D29" i="3"/>
  <c r="G28" i="3"/>
  <c r="E28" i="3"/>
  <c r="D28" i="3"/>
  <c r="G27" i="3"/>
  <c r="E27" i="3"/>
  <c r="D27" i="3"/>
  <c r="G26" i="3"/>
  <c r="E26" i="3"/>
  <c r="D26" i="3"/>
  <c r="G25" i="3"/>
  <c r="E25" i="3"/>
  <c r="D25" i="3"/>
  <c r="G24" i="3"/>
  <c r="E24" i="3"/>
  <c r="D24" i="3"/>
  <c r="G23" i="3"/>
  <c r="E23" i="3"/>
  <c r="D23" i="3"/>
  <c r="G22" i="3"/>
  <c r="E22" i="3"/>
  <c r="D22" i="3"/>
  <c r="G21" i="3"/>
  <c r="E21" i="3"/>
  <c r="D21" i="3"/>
  <c r="G20" i="3"/>
  <c r="E20" i="3"/>
  <c r="D20" i="3"/>
  <c r="M19" i="3"/>
  <c r="G19" i="3"/>
  <c r="E19" i="3"/>
  <c r="D19" i="3"/>
  <c r="G18" i="3"/>
  <c r="E18" i="3"/>
  <c r="D18" i="3"/>
  <c r="G17" i="3"/>
  <c r="E17" i="3"/>
  <c r="D17" i="3"/>
  <c r="M16" i="3"/>
  <c r="G16" i="3"/>
  <c r="E16" i="3"/>
  <c r="D16" i="3"/>
  <c r="M15" i="3"/>
  <c r="G15" i="3"/>
  <c r="E15" i="3"/>
  <c r="D15" i="3"/>
  <c r="M14" i="3"/>
  <c r="G14" i="3"/>
  <c r="E14" i="3"/>
  <c r="D14" i="3"/>
  <c r="M13" i="3"/>
  <c r="G13" i="3"/>
  <c r="E13" i="3"/>
  <c r="D13" i="3"/>
  <c r="M12" i="3"/>
  <c r="G12" i="3"/>
  <c r="E12" i="3"/>
  <c r="D12" i="3"/>
  <c r="M11" i="3"/>
  <c r="G11" i="3"/>
  <c r="E11" i="3"/>
  <c r="D11" i="3"/>
  <c r="M10" i="3"/>
  <c r="G10" i="3"/>
  <c r="E10" i="3"/>
  <c r="D10" i="3"/>
  <c r="E58" i="6"/>
  <c r="E57" i="6"/>
  <c r="E56" i="6"/>
  <c r="E55" i="6"/>
  <c r="E54" i="6"/>
  <c r="E53" i="6"/>
  <c r="E52" i="6"/>
  <c r="E51" i="6"/>
  <c r="E50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M11" i="6" l="1"/>
  <c r="M13" i="6" l="1"/>
  <c r="M12" i="6"/>
  <c r="M14" i="6" s="1"/>
  <c r="M15" i="6" l="1"/>
  <c r="M16" i="6" s="1"/>
  <c r="M17" i="6" l="1"/>
  <c r="M2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Silvina Elisabet Marchesin</author>
  </authors>
  <commentList>
    <comment ref="E524" authorId="0" shapeId="0" xr:uid="{0112192C-9CA6-4616-8B0F-E27B8211BCBB}">
      <text>
        <r>
          <rPr>
            <b/>
            <sz val="9"/>
            <color indexed="81"/>
            <rFont val="Tahoma"/>
            <family val="2"/>
          </rPr>
          <t xml:space="preserve">SM: </t>
        </r>
        <r>
          <rPr>
            <sz val="9"/>
            <color indexed="81"/>
            <rFont val="Tahoma"/>
            <family val="2"/>
          </rPr>
          <t>no están relacionados a ninguna hoja</t>
        </r>
      </text>
    </comment>
    <comment ref="E532" authorId="0" shapeId="0" xr:uid="{A67E1212-3560-49E9-849B-162F444D7F68}">
      <text>
        <r>
          <rPr>
            <b/>
            <sz val="9"/>
            <color indexed="81"/>
            <rFont val="Tahoma"/>
            <family val="2"/>
          </rPr>
          <t xml:space="preserve">SM: </t>
        </r>
        <r>
          <rPr>
            <sz val="9"/>
            <color indexed="81"/>
            <rFont val="Tahoma"/>
            <family val="2"/>
          </rPr>
          <t xml:space="preserve">no están relacionados a ninguna hoja
</t>
        </r>
      </text>
    </comment>
  </commentList>
</comments>
</file>

<file path=xl/sharedStrings.xml><?xml version="1.0" encoding="utf-8"?>
<sst xmlns="http://schemas.openxmlformats.org/spreadsheetml/2006/main" count="2675" uniqueCount="765">
  <si>
    <t>m.l.</t>
  </si>
  <si>
    <t>Caño PVC diametro  50 mm  Clase 10</t>
  </si>
  <si>
    <t>Caño PVC diametro  63 mm  Clase 10</t>
  </si>
  <si>
    <t>Caño PVC diametro  75 mm  Clase 10</t>
  </si>
  <si>
    <t>Caño PVC diametro  90 mm  Clase 10</t>
  </si>
  <si>
    <t>Caño PVC diametro  110 mm  Clase 10</t>
  </si>
  <si>
    <t>Caño PVC diametro  125 mm  Clase 10</t>
  </si>
  <si>
    <t>Caño PVC diametro  140 mm  Clase 10</t>
  </si>
  <si>
    <t>Caño PVC diametro  160 mm  Clase 10</t>
  </si>
  <si>
    <t>Caño PVC diametro  200  mm  Clase 10</t>
  </si>
  <si>
    <t>Caño PVC diametro  225  mm  Clase 10</t>
  </si>
  <si>
    <t>Caño PVC diametro  250  mm  Clase 10</t>
  </si>
  <si>
    <t>Caño PVC diametro  315 mm  Clase 10</t>
  </si>
  <si>
    <t>Caño PVC diametro  355 mm  Clase 10</t>
  </si>
  <si>
    <t>Caño PVC diametro  400 mm  Clase 10</t>
  </si>
  <si>
    <t>Caño PVC diametro  450 mm  Clase 10</t>
  </si>
  <si>
    <t>Caño PVC diametro  500 mm  Clase 10</t>
  </si>
  <si>
    <t>Caño PVC diametro  630 mm  Clase 10</t>
  </si>
  <si>
    <t>Caño PVC diametro  50 mm  Clase 6</t>
  </si>
  <si>
    <t>Caño PVC diametro  63 mm  Clase 6</t>
  </si>
  <si>
    <t>Caño PVC diametro  75 mm  Clase 6</t>
  </si>
  <si>
    <t>Caño PVC diametro  90 mm  Clase 6</t>
  </si>
  <si>
    <t>Caño PVC diametro  110 mm  Clase 6</t>
  </si>
  <si>
    <t>Caño PVC diametro  125 mm  Clase 6</t>
  </si>
  <si>
    <t>Caño PVC diametro  140 mm  Clase 6</t>
  </si>
  <si>
    <t>Caño PVC diametro  160 mm  Clase 6</t>
  </si>
  <si>
    <t>Caño PVC diametro  200  mm  Clase 6</t>
  </si>
  <si>
    <t>Caño PVC diametro  225  mm  Clase 6</t>
  </si>
  <si>
    <t>Caño PVC diametro  250  mm  Clase 6</t>
  </si>
  <si>
    <t>Caño PVC diametro  315 mm  Clase 6</t>
  </si>
  <si>
    <t>Caño PVC diametro  355 mm  Clase 6</t>
  </si>
  <si>
    <t>Caño PVC diametro  400 mm  Clase 6</t>
  </si>
  <si>
    <t>Caño PVC diametro  450 mm  Clase 6</t>
  </si>
  <si>
    <t>Caño PVC diametro  500 mm  Clase 6</t>
  </si>
  <si>
    <t>Caño PVC diametro  630 mm  Clase 6</t>
  </si>
  <si>
    <t>Caño PVC diametro  80 mm  Clase  4</t>
  </si>
  <si>
    <t>Caño PVC diametro  110 mm  Clase  4</t>
  </si>
  <si>
    <t>Caño PVC diametro  160 mm  Clase  4</t>
  </si>
  <si>
    <t>Caño PVC diametro  200 mm  Clase  4</t>
  </si>
  <si>
    <t>Caño PVC diametro  250 mm  Clase  4</t>
  </si>
  <si>
    <t>Caño PVC diametro  315 mm  Clase  4</t>
  </si>
  <si>
    <t>Caño PVC diametro  355 mm  Clase  4</t>
  </si>
  <si>
    <t>Caño PVC diametro  400 mm  Clase  4</t>
  </si>
  <si>
    <t>Caño PVC diametro  450 mm  Clase  4</t>
  </si>
  <si>
    <t>Caño PVC diametro  500 mm  Clase  4</t>
  </si>
  <si>
    <t>Caño PVC diametro  630 mm  Clase  4</t>
  </si>
  <si>
    <t>Caño PEAD PE 100 PN6 diametro 40 mm</t>
  </si>
  <si>
    <t>Caño PEAD PE 100 PN6 diametro 50 mm</t>
  </si>
  <si>
    <t>Caño PEAD PE 100 PN6 diametro 63 mm</t>
  </si>
  <si>
    <t>Caño PEAD PE 100 PN6 diametro 75 mm</t>
  </si>
  <si>
    <t>Caño PEAD PE 100 PN6 diametro 90 mm</t>
  </si>
  <si>
    <t>Caño PEAD PE 100 PN6 diametro 110 mm</t>
  </si>
  <si>
    <t>Caño PEAD PE 100 PN6 diametro 125 mm</t>
  </si>
  <si>
    <t>Caño PEAD PE 100 PN6 diametro 140 mm</t>
  </si>
  <si>
    <t>Caño PEAD PE 100 PN6 diametro 160 mm</t>
  </si>
  <si>
    <t>Caño PEAD PE 100 PN6 diametro 180 mm</t>
  </si>
  <si>
    <t>Caño PEAD PE 100 PN6 diametro 200 mm</t>
  </si>
  <si>
    <t>Caño PEAD PE 100 PN6 diametro 225 mm</t>
  </si>
  <si>
    <t>Caño PEAD PE 100 PN6 diametro 250 mm</t>
  </si>
  <si>
    <t>Caño PEAD PE 100 PN6 diametro 280 mm</t>
  </si>
  <si>
    <t>Caño PEAD PE 100 PN6 diametro 315 mm</t>
  </si>
  <si>
    <t>Caño PEAD PE 100 PN6 diametro 355 mm</t>
  </si>
  <si>
    <t>Caño PEAD PE 100 PN6 diametro 400 mm</t>
  </si>
  <si>
    <t>Caño PEAD PE 100 PN6 diametro 450 mm</t>
  </si>
  <si>
    <t>Caño PEAD PE 100 PN6 diametro 500 mm</t>
  </si>
  <si>
    <t>Caño PEAD PE 100 PN6 diametro 630 mm</t>
  </si>
  <si>
    <t>Caño PEAD PE 100 PN8 diametro 40 mm</t>
  </si>
  <si>
    <t>Caño PEAD PE 100 PN8 diametro 50 mm</t>
  </si>
  <si>
    <t>Caño PEAD PE 100 PN8 diametro 63 mm</t>
  </si>
  <si>
    <t>Caño PEAD PE 100 PN8 diametro 75 mm</t>
  </si>
  <si>
    <t>Caño PEAD PE 100 PN8 diametro 90 mm</t>
  </si>
  <si>
    <t>Caño PEAD PE 100 PN8 diametro 110 mm</t>
  </si>
  <si>
    <t>Caño PEAD PE 100 PN8 diametro 125 mm</t>
  </si>
  <si>
    <t>Caño PEAD PE 100 PN8 diametro 140 mm</t>
  </si>
  <si>
    <t>Caño PEAD PE 100 PN8 diametro 160 mm</t>
  </si>
  <si>
    <t>Caño PEAD PE 100 PN8 diametro 180 mm</t>
  </si>
  <si>
    <t>Caño PEAD PE 100 PN8 diametro 200 mm</t>
  </si>
  <si>
    <t>Caño PEAD PE 100 PN8 diametro 225 mm</t>
  </si>
  <si>
    <t>Caño PEAD PE 100 PN8 diametro 250 mm</t>
  </si>
  <si>
    <t>Caño PEAD PE 100 PN8 diametro 280 mm</t>
  </si>
  <si>
    <t>Caño PEAD PE 100 PN8 diametro 315 mm</t>
  </si>
  <si>
    <t>Caño PEAD PE 100 PN8 diametro 355 mm</t>
  </si>
  <si>
    <t>Caño PEAD PE 100 PN8 diametro 400 mm</t>
  </si>
  <si>
    <t>Caño PEAD PE 100 PN8 diametro 450 mm</t>
  </si>
  <si>
    <t>Caño PEAD PE 100 PN8 diametro 500 mm</t>
  </si>
  <si>
    <t>Caño PEAD PE 100 PN8 diametro 630 mm</t>
  </si>
  <si>
    <t>Caño PEAD PE 100 PN 10 diametro 25</t>
  </si>
  <si>
    <t>Caño PEAD PE 100 PN 10 diametro 32</t>
  </si>
  <si>
    <t>Caño PEAD PE 100 PN 10 diametro 40</t>
  </si>
  <si>
    <t>Caño PEAD PE 100 PN 10 diametro 50</t>
  </si>
  <si>
    <t>Caño PEAD PE 100 PN 10 diametro 63</t>
  </si>
  <si>
    <t>Caño PEAD PE 100 PN 10 diametro 75</t>
  </si>
  <si>
    <t>Caño PEAD PE 100 PN 10 diametro 90</t>
  </si>
  <si>
    <t>Caño PEAD PE 100 PN 10 diametro 110</t>
  </si>
  <si>
    <t>Caño PEAD PE 100 PN 10 diametro 125</t>
  </si>
  <si>
    <t>Caño PEAD PE 100 PN 10 diametro 140</t>
  </si>
  <si>
    <t>Caño PEAD PE 100 PN 10 diametro 160</t>
  </si>
  <si>
    <t>Caño PEAD PE 100 PN 10 diametro 180</t>
  </si>
  <si>
    <t>Caño PEAD PE 100 PN 10 diametro 200</t>
  </si>
  <si>
    <t>Caño PEAD PE 100 PN 10 diametro 225</t>
  </si>
  <si>
    <t>Caño PEAD PE 100 PN 10 diametro 250</t>
  </si>
  <si>
    <t>Caño PEAD PE 100 PN 10 diametro 280</t>
  </si>
  <si>
    <t>Caño PEAD PE 100 PN 10 diametro 315</t>
  </si>
  <si>
    <t>Caño PEAD PE 100 PN 10 diametro 355</t>
  </si>
  <si>
    <t>Caño PEAD PE 100 PN 10 diametro 400</t>
  </si>
  <si>
    <t>Caño PEAD PE 100 PN 10 diametro 450</t>
  </si>
  <si>
    <t>Caño PEAD PE 100 PN 10 diametro 500</t>
  </si>
  <si>
    <t>Caño PEAD PE 100 PN 10 diametro 560</t>
  </si>
  <si>
    <t>Caño PEAD PE 100 PN 10 diametro 630</t>
  </si>
  <si>
    <t>Caño PEAD PE 100 PN 10 diametro 710</t>
  </si>
  <si>
    <t>Caño PEAD PE 100 PN 10 diametro 800</t>
  </si>
  <si>
    <t>Caño PEAD PE 100 PN 10 diametro 900</t>
  </si>
  <si>
    <t>Caños PRFV</t>
  </si>
  <si>
    <t>Caño PRFV diametro  300 mm  Cloacal SN 5.000</t>
  </si>
  <si>
    <t>Caño PRFV diametro  400 mm  Cloacal SN 5.000</t>
  </si>
  <si>
    <t>Caño PRFV diametro  500 mm  Cloacal SN 5.000</t>
  </si>
  <si>
    <t>Caño PRFV diametro  600 mm  Cloacal SN 5.000</t>
  </si>
  <si>
    <t>Caño PRFV diametro  700 mm  Cloacal SN 5.000</t>
  </si>
  <si>
    <t>Caño PRFV diametro  800 mm  Cloacal SN 5.000</t>
  </si>
  <si>
    <t>Caño PRFV diametro  900 mm  Cloacal SN 5.000</t>
  </si>
  <si>
    <t>Caño PRFV diametro  1000 mm  Cloacal SN 5.000</t>
  </si>
  <si>
    <t>Caño PRFV diametro  1100 mm  Cloacal SN 5.000</t>
  </si>
  <si>
    <t>Caño PRFV diametro  1200 mm  Cloacal SN 5.000</t>
  </si>
  <si>
    <t>Caño PRFV diametro  300 mm  Clase 6 SN 5.000</t>
  </si>
  <si>
    <t>Caño PRFV diametro  400 mm  Clase 6 SN 5.000</t>
  </si>
  <si>
    <t>Caño PRFV diametro  500 mm  Clase 6 SN 5.000</t>
  </si>
  <si>
    <t>Caño PRFV diametro  600 mm  Clase 6 SN 5.000</t>
  </si>
  <si>
    <t>Caño PRFV diametro  700 mm  Clase 6 SN 5.000</t>
  </si>
  <si>
    <t>Caño PRFV diametro  800 mm  Clase 6 SN 5.000</t>
  </si>
  <si>
    <t>Caño PRFV diametro  900 mm  Clase 6 SN 5.000</t>
  </si>
  <si>
    <t>Caño PRFV diametro  1000 mm  Clase 6 SN 5.000</t>
  </si>
  <si>
    <t>Caño PRFV diametro  1100 mm  Clase 6 SN 5.000</t>
  </si>
  <si>
    <t>Caño PRFV diametro  1200 mm  Clase 6 SN 5.000</t>
  </si>
  <si>
    <t>Caño PRFV diametro  300 mm  Clase 10 SN 5.000</t>
  </si>
  <si>
    <t>Caño PRFV diametro  400 mm  Clase 10 SN 5.000</t>
  </si>
  <si>
    <t>Caño PRFV diametro  500 mm  Clase 10 SN 5.000</t>
  </si>
  <si>
    <t>Caño PRFV diametro  600 mm  Clase 10 SN 5.000</t>
  </si>
  <si>
    <t>Caño PRFV diametro  700 mm  Clase 10 SN 5.000</t>
  </si>
  <si>
    <t>Caño PRFV diametro  800 mm  Clase 10 SN 5.000</t>
  </si>
  <si>
    <t>Caño PRFV diametro  900 mm  Clase 10 SN 5.000</t>
  </si>
  <si>
    <t>Caño PRFV diametro  1000 mm  Clase 10 SN 5.000</t>
  </si>
  <si>
    <t>Caño PRFV diametro  1100 mm  Clase 10 SN 5.000</t>
  </si>
  <si>
    <t>Caño PRFV diametro  1200 mm  Clase 10 SN 5.000</t>
  </si>
  <si>
    <t>Caño PRFV diametro  800 mm  Clase 6      SN 10.000</t>
  </si>
  <si>
    <t>Caño PRFV diametro  1000 mm  Clase 6    SN 10.000</t>
  </si>
  <si>
    <t>Caño PRFV diametro  1200 mm  Clase 6    SN 10.000</t>
  </si>
  <si>
    <t>un.</t>
  </si>
  <si>
    <t>Accesorios Agua</t>
  </si>
  <si>
    <t>Ramal Te 110x75  Junta Elastica</t>
  </si>
  <si>
    <t>Curva a 45º diametro 160 mm</t>
  </si>
  <si>
    <t>Curva a 45º diametro 200 mm</t>
  </si>
  <si>
    <t>Curva a 90º diametro 160 mm</t>
  </si>
  <si>
    <t>Curva a 90º diametro 200 mm</t>
  </si>
  <si>
    <t>Curva a 90º diametro 315 mm</t>
  </si>
  <si>
    <t>Curva a 90º diametro 355 mm</t>
  </si>
  <si>
    <t>Tapa ciega hembra diam. 160 mm</t>
  </si>
  <si>
    <t>Caja H° F° tipo Brasero para VE</t>
  </si>
  <si>
    <t>Hidrante a bola</t>
  </si>
  <si>
    <t>Hidrante a resorte</t>
  </si>
  <si>
    <t>Caja para hidrante</t>
  </si>
  <si>
    <t>Marco y tapa de HºFº para vereda</t>
  </si>
  <si>
    <t>Marco y tapa de HºFº para calzada</t>
  </si>
  <si>
    <t>Válvulas</t>
  </si>
  <si>
    <t xml:space="preserve">Valvula esclusa 65 mm </t>
  </si>
  <si>
    <t>Valvula esclusa 75 mm</t>
  </si>
  <si>
    <t xml:space="preserve">Valvula esclusa 90 mm </t>
  </si>
  <si>
    <t>Válvula esclusa doble brida Euro 65 mm</t>
  </si>
  <si>
    <t>Válvula esclusa doble brida Euro 80 mm</t>
  </si>
  <si>
    <t>Válvula esclusa doble brida Euro 100 mm</t>
  </si>
  <si>
    <t>Válvula esclusa doble brida Euro 150 mm</t>
  </si>
  <si>
    <t>Válvula esclusa doble brida Euro 200 mm</t>
  </si>
  <si>
    <t>Válvula esclusa doble brida Euro 250 mm</t>
  </si>
  <si>
    <t>Válvula esclusa doble brida Euro 300 mm</t>
  </si>
  <si>
    <t>Válvula esclusa doble brida Euro 400 mm</t>
  </si>
  <si>
    <t>Válvula esclusa doble brida Euro 500 mm</t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</si>
  <si>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2,5"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</si>
  <si>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3"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</si>
  <si>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4"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</si>
  <si>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6"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</si>
  <si>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8"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</si>
  <si>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10"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</si>
  <si>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12" PN16</t>
    </r>
  </si>
  <si>
    <r>
      <t xml:space="preserve">Valvula de Retencion ECOLINE RPL </t>
    </r>
    <r>
      <rPr>
        <sz val="14"/>
        <rFont val="Arial"/>
        <family val="2"/>
      </rPr>
      <t>ø</t>
    </r>
    <r>
      <rPr>
        <sz val="10"/>
        <rFont val="Arial"/>
        <family val="2"/>
      </rPr>
      <t xml:space="preserve"> 16" PN16</t>
    </r>
  </si>
  <si>
    <t>Valvula mariposa 400mm</t>
  </si>
  <si>
    <t>Valvula mariposa 500mm</t>
  </si>
  <si>
    <t>Valvula mariposa 600mm</t>
  </si>
  <si>
    <t>Valvula mariposa 700mm</t>
  </si>
  <si>
    <t>Valvula mariposa 300mm</t>
  </si>
  <si>
    <t>valvula Aire triple accion 200 mm</t>
  </si>
  <si>
    <t>valvula Aire triple accion 150 mm</t>
  </si>
  <si>
    <t>valvula Aire triple accion 80/100 mm</t>
  </si>
  <si>
    <t>valvula Aire triple accion 50/65 mm</t>
  </si>
  <si>
    <t>Válvula reguladora de presión Genebre 2,5"</t>
  </si>
  <si>
    <t>Válvula reguladora de presión Genebre 3"</t>
  </si>
  <si>
    <t>Hidrante a resorte 75 mm</t>
  </si>
  <si>
    <t>CAUDALIMETRO 8"- 2500-G  (Grooved)</t>
  </si>
  <si>
    <t>Accesorios Válvulas</t>
  </si>
  <si>
    <t>Abrazadera doble bulon c/racord 63x25</t>
  </si>
  <si>
    <t>Abrazadera doble bulon c/racord 75x25</t>
  </si>
  <si>
    <t>Abrazadera doble bulon c/racord 90x25</t>
  </si>
  <si>
    <t>Abrazadera doble bulon c/racord 110x25</t>
  </si>
  <si>
    <t>Caja de hierro para válvula</t>
  </si>
  <si>
    <t>Caja de hierro para válvula de incendio</t>
  </si>
  <si>
    <t>Adaptador de brida para válvula 100 mm</t>
  </si>
  <si>
    <t>Adaptador de brida para válvula 150 mm</t>
  </si>
  <si>
    <t>Adaptador de brida para válvula 200 mm</t>
  </si>
  <si>
    <t>Accesorios Cloacales</t>
  </si>
  <si>
    <t>Ramal a 45º  espiga-enchufe 110/110</t>
  </si>
  <si>
    <t>Ramal a 45º  espiga-enchufe 160/110</t>
  </si>
  <si>
    <t>Ramal a 45º  espiga-enchufe 200/110</t>
  </si>
  <si>
    <t>Ramal a 45º  espiga-enchufe 160/160</t>
  </si>
  <si>
    <t>Ramal a 45º  espiga-enchufe 250/160</t>
  </si>
  <si>
    <t>Ramal a 45º  espiga-enchufe 315/160</t>
  </si>
  <si>
    <t>Tapa  y marco tipo H°F° tipo Spar 37x18</t>
  </si>
  <si>
    <t>Reducción excentrica 160/110</t>
  </si>
  <si>
    <t>Conexión Domiciliaria Agua</t>
  </si>
  <si>
    <t>Caja PRFV 40x20x18 c/piso Aprobada</t>
  </si>
  <si>
    <t>Caja PRFV 20x20x18 c/piso Aprobada</t>
  </si>
  <si>
    <t>Valvula Esferica Bce. Dn 15 (R25 xTL 3/4")</t>
  </si>
  <si>
    <t>Medidor 3 m3/h Clase 3</t>
  </si>
  <si>
    <t>Soporte de A° I° p/med c/ Valvula de Ret. Inc.</t>
  </si>
  <si>
    <t xml:space="preserve">Bombas Sumergibles Estacionaria Vertical </t>
  </si>
  <si>
    <t>KSB tipo KRTK 100-254/114UEG-S Q=32 l/s H=16 mca</t>
  </si>
  <si>
    <t>KSB tipo Amarex NF 100-220/044ULG-165 Q=26 l/s H=4 mca</t>
  </si>
  <si>
    <t>KSB tipo KRTK 80-253/152UEG-S Q=36 l/s H=20 mca</t>
  </si>
  <si>
    <t>KSB tipo KRTK 100-254/54UEG-S Q=30 l/s H=10,7 mca</t>
  </si>
  <si>
    <t>KSB tipo Ama-Porter 5 01ND Q=17,4 l/s H=6 mca</t>
  </si>
  <si>
    <t>KSB tipo KRTK 200-403/654UEG-S Q=200 l/s H=24 mca</t>
  </si>
  <si>
    <t>tn.</t>
  </si>
  <si>
    <t>Varios</t>
  </si>
  <si>
    <t>Cemento Portland (bolsa x 50 kg)</t>
  </si>
  <si>
    <t>Cemento Fillerizado Portland (granel)</t>
  </si>
  <si>
    <t>Arena silícea</t>
  </si>
  <si>
    <t>m3</t>
  </si>
  <si>
    <t>Agregado grueso 10-30</t>
  </si>
  <si>
    <t>Agregado grueso 6-20</t>
  </si>
  <si>
    <t>kg</t>
  </si>
  <si>
    <t>Acero en barras 8mm.</t>
  </si>
  <si>
    <t>Suelo Seleccionado</t>
  </si>
  <si>
    <t>bolsa</t>
  </si>
  <si>
    <t>Cal Hidráulica bolsa 25kg</t>
  </si>
  <si>
    <t>Cascote</t>
  </si>
  <si>
    <t>m2</t>
  </si>
  <si>
    <t>Baldosas Calcáreas</t>
  </si>
  <si>
    <t>m</t>
  </si>
  <si>
    <t>Caño A°</t>
  </si>
  <si>
    <t>Caño A° d = 20"</t>
  </si>
  <si>
    <t>Caño A° d = 18"</t>
  </si>
  <si>
    <t>Caño A° d = 16"</t>
  </si>
  <si>
    <t>Caño A° d = 14"</t>
  </si>
  <si>
    <t>Caño A° d = 12"</t>
  </si>
  <si>
    <t>Caño A° d = 10"</t>
  </si>
  <si>
    <t>Caño A° d = 8"</t>
  </si>
  <si>
    <t>Caño A° d = 6"</t>
  </si>
  <si>
    <t>Caño A° d = 5"</t>
  </si>
  <si>
    <t>Caño A° d = 4"</t>
  </si>
  <si>
    <t>Caño A° d = 3"</t>
  </si>
  <si>
    <t>Caño A° d = 2,5"</t>
  </si>
  <si>
    <t>Caño A° d = 2"</t>
  </si>
  <si>
    <t>PERFORACIONES</t>
  </si>
  <si>
    <t>Caños de acero negro con costura, espesor -CAÑO C/C API 5L X56 16" SCH 20 Ø 406,4 X 7,92 x 12 mtsdiametro (Ø) 16"</t>
  </si>
  <si>
    <t>Caños de acero negro con costura, espesor -CAÑO C/C API TRI (ASTM A53 B/API 5L B/API 5L X42) 14'' SCH 20 Ø 355,6 X 7,92 mm x 12 mtsdiametro (Ø) 14"</t>
  </si>
  <si>
    <t>Caños de acero negro con costura, espesor -CAÑO C/C API TRI (ASTM A53 B/API 5L B/API 5L X42) 12'' SCH 20 Ø 323,8 X 6,4 mm x 12 mtsdiametro (Ø) 12"</t>
  </si>
  <si>
    <t>Caños de acero negro con costura, espesor -CAÑO C/C API TRI (ASTM A53 B/API 5L B/API 5L X42) 10'' SCH 20 Ø 273 X 6,4 mm x 12 mtsdiametro (Ø) 10"</t>
  </si>
  <si>
    <t>Caños de acero negro con costura, espesor -CAÑO C/C API TRI (ASTM A53 B/API 5L B/API 5L X42) 8'' SCH 20 Ø 219,1 X 6,4 mm x 12 mtsdiametro (Ø) 8"</t>
  </si>
  <si>
    <t>Caños de acero negro con costura, espesor -CAÑO C/C API TRI (ASTM A53 B/API 5L B/API 5L X42) 6'' SCH 40 Ø 168,3 X 7,11 mm x 12 mtsdiametro (Ø) 6"</t>
  </si>
  <si>
    <t>Caños de acero negro con costura, espesor -CAÑO C/C API TRI (ASTM A53 B/API 5L B/API 5L X42) 4" SCH 40 Ø 114,3 X 6,20 x 12 mtsdiametro (Ø) 4"</t>
  </si>
  <si>
    <t>Caños de acero negro con costura, espesor -CAÑO C/C ASTM A53 A 4" SCH 40 Ø 114,3 X 6,02 mm x 6,4 mtsdiametro (Ø) 4"</t>
  </si>
  <si>
    <t>Caños de acero negro con costura, espesor -CAÑO C/C CONDUIT R.Y C. NPT 4" SCH 40 Ø 114,3 X 6,02 mm x 6,4 mtsdiametro (Ø) 4"</t>
  </si>
  <si>
    <t>Caños de acero negro con costura, espesor -CAÑO C/C ASTM A53 A 3" SCH 40 Ø 88,9 X 5,49 mm x 6,4 mtsdiametro (Ø) 3"</t>
  </si>
  <si>
    <t>Caños de acero negro con costura, espesor -CAÑO C/C CONDUIT R.Y C. NPT 3" SCH 40 Ø 88,9 X 5,49 mm x 6,4 mtsdiametro (Ø) 3"</t>
  </si>
  <si>
    <t>Caños de acero negro con costura, espesor -CAÑO C/C ASTM A53 A 2 1/2" SCH 40 Ø 73 X 5,16 mm x 6,4 mtsdiametro (Ø) 2,5"</t>
  </si>
  <si>
    <t>Caños de acero negro con costura, espesor -CAÑO C/C CONDUIT R.Y C. NPT 2 1/2" SCH 40 Ø 73 X 5,16 mm x 6,4 mtsdiametro (Ø) 2,5"</t>
  </si>
  <si>
    <t>Caños de acero negro con costura, espesor -CAÑO C/C ASTM A53 A 2" SCH 40 Ø 60,3 X 3,91 mm x 6,4 mtsdiametro (Ø) 2"</t>
  </si>
  <si>
    <t>Caños de acero negro con costura, espesor -CAÑO C/C CONDUIT R.Y C. NPT 2" SCH 40 Ø60,3 X 3,91 mm x 6,4 mtsdiametro (Ø) 2"</t>
  </si>
  <si>
    <t>Caños de acero negro con costura, espesor -CAÑO C/C CONDUIT R.Y C. NPT 1 1/2" SCH 40 Ø 48,3 X 3,68 mm x 6,4 mtsdiametro (Ø) 1,5"</t>
  </si>
  <si>
    <t>Caños acero inoxidable -TUBO S/C ASTM A312 GR. 304L 1/2" SCH 40 Ø 21,3 X 2,77diametro (Ø) 1/2"</t>
  </si>
  <si>
    <t>Caños acero inoxidable -TUBO S/C ASTM A312 GR. 316L 1/2" SCH 40 Ø 21,3 X 2,77diametro (Ø) 1/2"</t>
  </si>
  <si>
    <t>Caños acero inoxidable -TUBO S/C ASTM A312 GR. 304L 3/4" SCH 40 Ø 26,7 X 2,87diametro (Ø) 3/4"</t>
  </si>
  <si>
    <t>Caños acero inoxidable -TUBO S/C ASTM A312 GR. 316L 3/4" SCH 40 Ø 26,7 X 2,87diametro (Ø) 3/4"</t>
  </si>
  <si>
    <t>Caños acero inoxidable -TUBO S/C ASTM A312 GR. 304L 1" SCH 40 Ø 33,4 X 3,38diametro (Ø) 1 "</t>
  </si>
  <si>
    <t>Caños acero inoxidable -TUBO S/C ASTM A312 GR. 316L 1" SCH 40 Ø 33,4 X 3,38diametro (Ø) 2 "</t>
  </si>
  <si>
    <t>Caños acero inoxidable -TUBO S/C ASTM A312 GR. 304L 1 1/2" SCH 40 Ø 48,3 X 3,68diametro (Ø) 1,5 "</t>
  </si>
  <si>
    <t>Caños acero inoxidable -TUBO S/C ASTM A312 GR. 316L 1 1/2" SCH 40 Ø 48,3 X 3,68diametro (Ø) 1,5 "</t>
  </si>
  <si>
    <t>Caños acero inoxidable -TUBO S/C ASTM A312 GR. 316L 2" SCH 40 Ø 60,3 X 3,91diametro (Ø) 2 "</t>
  </si>
  <si>
    <t>Caños acero inoxidable -TUBO S/C ASTM A312 GR. 304L 3" SCH 40 Ø 88,9 X 5,49diametro (Ø) 3 "</t>
  </si>
  <si>
    <t>Caños acero inoxidable -TUBO S/C ASTM A312 GR. 316L 3" SCH 40 Ø 88,9 X 5,49diametro (Ø) 3"</t>
  </si>
  <si>
    <t>Caños acero inoxidable -TUBO S/C ASTM A312 GR. 304L 4" SCH 40 Ø 114,3 X 6,02diametro (Ø) 4"</t>
  </si>
  <si>
    <t>Caños acero inoxidable -TUBO S/C ASTM A312 GR. 316L 4" SCH 40 Ø 114,3 X 6,02diametro (Ø) 4"</t>
  </si>
  <si>
    <t>Caños acero inoxidable -TUBO S/C ASTM A312 GR. 304L 6" SCH 10 Ø 168,3 X 3,40diametro (Ø) 6"</t>
  </si>
  <si>
    <t>Caños acero inoxidable -TUBO S/C ASTM A312 GR. 316L 6" SCH 10 Ø 168,3 X 3,40diametro (Ø) 6"</t>
  </si>
  <si>
    <t>Caños acero inoxidable -TUBO S/C ASTM A312 GR. 304L 6" SCH 40 Ø 168,3 X 7,11diametro (Ø) 6"</t>
  </si>
  <si>
    <t>Caños acero inoxidable -TUBO S/C ASTM A312 GR. 316L 6" SCH 40 Ø 168,3 X 7,11diametro (Ø) 6"</t>
  </si>
  <si>
    <t>Planchuelas de acero inoxidable-espesor 2,5 mm-diametro (Ø) 19 mm</t>
  </si>
  <si>
    <t>Planchuelas de acero inoxidable-espesor 3,2 mm-diametro (Ø) 25mm</t>
  </si>
  <si>
    <t>Planchuelas de acero inoxidable-espesor 6,35 mm-diametro (Ø) 31,75 mm</t>
  </si>
  <si>
    <t>Caños HºGº roscado Linea pesada-CAÑO C/C GALVANIZADO IRAM 2502 1 1/2" LIV Ø 48,3 X 2,9 mm x 6,4 mts Rosca y Cupla BSPTdiametro (Ø) 1,5 "</t>
  </si>
  <si>
    <t>Caños HºGº roscado Linea pesada-CAÑO C/C GALVANIZADO IRAM 2502 2" LIV Ø 60,3 X 2,9 mm x 6,4 mts Rosca y Cupla BSPTdiametro (Ø) 2"</t>
  </si>
  <si>
    <t>Caños HºGº roscado Linea pesada-CAÑO C/C GALVANIZADO IRAM 2502 2 1/2" LIV Ø 76,1 X 3,2 mm x 6,4 mts Rosca y Cupla BSPTdiametro (Ø) 2,5"</t>
  </si>
  <si>
    <t>Caños HºGº roscado Linea pesada-CAÑO C/C GALVANIZADO IRAM 2502 3" LIV Ø 88,9 X 3,2 mm x 6,4 mts Rosca y Cupla BSPTdiametro (Ø) 3"</t>
  </si>
  <si>
    <t>Caños HºGº roscado Linea pesada-CAÑO C/C GALVANIZADO IRAM 2502 4" LIV Ø 114,3 X 3,6 mm x 6,4 mts Rosca y Cupla BSPTdiametro (Ø) 4"</t>
  </si>
  <si>
    <t>Caños HºGº roscado Linea pesada-CAÑO C/C GALVANIZADO 5" LIV Ø 141,3 X 4,75 mm x 6 mts Rosca y Cupla BSPdiametro (Ø) 5"</t>
  </si>
  <si>
    <t>Caños HºGº roscado Linea pesada-TUBO GALV. BW ASTM A53/A106 GR. B 6" Ø 165 X 4,85 LARGO 6/6,3 mtsdiametro (Ø) 6"</t>
  </si>
  <si>
    <t>Caños HºGº roscado Linea pesada-TUBO S/C GALVANIZADO ASTM A53/A106 B 6" LIV Ø 165,1 X 4,85 mm x 6 / 6,2 mts Rosca y Cupla BSPdiametro (Ø) 6"</t>
  </si>
  <si>
    <t>Cuplas HºGº Lisa-diametro (Ø) 12 (2,05mm)x1,22x2,44mx59,85 kg</t>
  </si>
  <si>
    <t>Cuplas HºGº Lisa-diametro (Ø) 14 (1,63mm)x1,22x2,44mx48,50 kg</t>
  </si>
  <si>
    <t>Cuplas HºGº Lisa-diametro (Ø) 16 (1,29mm)x1,22x2,44mx38,70 kg</t>
  </si>
  <si>
    <t>Cuplas HºGº Lisa-diametro (Ø) 18 (1,02mm)x1,22x2,44mx29,80 kg</t>
  </si>
  <si>
    <t>Cuplas HºGº Lisa-diametro (Ø) 20 (0,81mm)x1,22x2,44mx21,60 kg</t>
  </si>
  <si>
    <t>Cuplas HºGº Lisa-diametro (Ø) 22 (0,64mm)x1,22x2,44mx17,60 kg</t>
  </si>
  <si>
    <t>Cuplas HºGº Lisa-diametro (Ø) 25 (0,45mm)x1,22x2,44mx12,19 kg</t>
  </si>
  <si>
    <t>Cuplas HºGº Lisa-diametro (Ø) 27 (0,35mm)x1,22x2,44mx10,30 kg</t>
  </si>
  <si>
    <t>Válvulas esclusas-diametro (Ø) 1,5 "-roscada</t>
  </si>
  <si>
    <t>Válvulas esclusas-diametro (Ø) 2"-roscada</t>
  </si>
  <si>
    <t>Válvulas esclusas-diametro (Ø) 2,5"-roscada</t>
  </si>
  <si>
    <t>Válvulas esclusas-diametro (Ø) 3"-roscada</t>
  </si>
  <si>
    <t>Válvulas esclusas-diametro (Ø) 4"-roscada</t>
  </si>
  <si>
    <t>Válvulas de retención -diametro (Ø) 1,5 "-roscada</t>
  </si>
  <si>
    <t>Válvulas de retención -diametro (Ø) 2"-roscada</t>
  </si>
  <si>
    <t>Filtro de acero inoxidable- AISI 304 ; aptos para instalación a 100 m. diametro (Ø)-2"-Ranuras 0,25 - 0,45</t>
  </si>
  <si>
    <t>Filtro de acero inoxidable-Johnson Screeens diametro (Ø)-3"-Ranuras 0,25 - 0,50 - 0,75</t>
  </si>
  <si>
    <t>Filtro de acero inoxidable-Johnson Screeens diametro (Ø)-4"-Ranuras 0,25 - 0,50 - 0,75</t>
  </si>
  <si>
    <t>Filtro de acero inoxidable-Johnson Screeens diametro (Ø)-5"-Ranuras 0,50 - 0,75</t>
  </si>
  <si>
    <t>Filtro de acero inoxidable-Johnson Screeens diametro (Ø)-6"-Ranuras 0,50 - 0,75 - 1,00</t>
  </si>
  <si>
    <t>Filtro de acero inoxidable-Johnson Screeens diametro (Ø)-8"-Ranuras 0,50 - 0,75 - 1,00</t>
  </si>
  <si>
    <t>Filtro de Acero Galvanizado- Aptos para instalación a 200 m. diametro (Ø)-2"-Ranuras 0,5</t>
  </si>
  <si>
    <t>Filtro de Acero Galvanizado-Johnson Screeens diametro (Ø)-3"-Ranuras 0,5</t>
  </si>
  <si>
    <t>Filtro de Acero Galvanizado-Johnson Screeens diametro (Ø)-4"-Ranuras  0,50 - 0,75</t>
  </si>
  <si>
    <t>Filtro de Acero Galvanizado-Johnson Screeens diametro (Ø)-5"-Ranuras 0,50 - 0,75 - 1,00</t>
  </si>
  <si>
    <t>Filtro de Acero Galvanizado-Johnson Screeens diametro (Ø)-6"-Ranuras 0,50 - 0,75 - 1,00</t>
  </si>
  <si>
    <t>Filtro de Acero Galvanizado-Johnson Screeens diametro (Ø)-8"-Ranuras 0,50 - 0,75 - 1,00</t>
  </si>
  <si>
    <t>Filtro de Acero Galvanizado-Filtro de Acero Galvanizado diametro (Ø)-10"-Ranuras 0,50 - 1,00</t>
  </si>
  <si>
    <t>Filtro de Acero Galvanizado- Aptos para instalación a 200 m. diametro (Ø)-12"-Ranuras 0,50 - 1,00</t>
  </si>
  <si>
    <t>PDLC</t>
  </si>
  <si>
    <t>Electrobombas sumergibles Flygt NP 3153 LT curva 410</t>
  </si>
  <si>
    <t>Kit de Acoplamiento para bomba</t>
  </si>
  <si>
    <t>Cadena de Izaje 6 metros</t>
  </si>
  <si>
    <t>Electrobomba sumergible FLYGT NP 3069.160 SH 272 ADAPTIVE Q=8,7 l/s H=9,2 mca</t>
  </si>
  <si>
    <t>Electrobomba sumergible FLYGT NP 3085.160 MT 460 ADAPTIVE Q=21 l/s H=6,1 mca</t>
  </si>
  <si>
    <t>Válvula de retención a bola marca AVK DN 200 mm bridada EN, PN10</t>
  </si>
  <si>
    <t>Válvula de retención a bola marca AVK DN 80 mm bridada EN, PN16</t>
  </si>
  <si>
    <t>Válvula esclusa marca AVK DN 200 mm bridada EN, PN10</t>
  </si>
  <si>
    <t>Válvula esclusa marca AVK DN 80 mm bridada EN, PN10</t>
  </si>
  <si>
    <t>Bomba DWK.O.6.50.15.5.0D Q=6,5 l/s H=10 mca</t>
  </si>
  <si>
    <t>Codo a 90° Bridado DN 6"</t>
  </si>
  <si>
    <t>Codo a 90° Bridado DN 4"</t>
  </si>
  <si>
    <t>Juntas Desarme 200</t>
  </si>
  <si>
    <t>Juntas Desarme 150</t>
  </si>
  <si>
    <t>Juntas Desarme 100</t>
  </si>
  <si>
    <t>Manifold de 6"</t>
  </si>
  <si>
    <t>Manifold de 4"</t>
  </si>
  <si>
    <t xml:space="preserve">Válvula de Aire Triple Efecto para aguas residuales DN </t>
  </si>
  <si>
    <t>Escalera marinera</t>
  </si>
  <si>
    <t>Tapas rejas</t>
  </si>
  <si>
    <t>Baranda metálica</t>
  </si>
  <si>
    <t>Mecanización para pileta de sedimentación Primaria D=28,00m</t>
  </si>
  <si>
    <t>Mecanización para pileta de sedimentación Secundaria D=26,80m</t>
  </si>
  <si>
    <t>Mecanización para pileta de espesado de lodos por gravedad D=9,50m Tipo Periférico</t>
  </si>
  <si>
    <t>Desarenador Tipo Ciclónico</t>
  </si>
  <si>
    <t>Tamiz fino de 1,00 m. de diámetro 3 mm. de abertura de malla</t>
  </si>
  <si>
    <t>Equipo completo lavador de arena</t>
  </si>
  <si>
    <t>Compuertas de acero inoxidable AISI 316, 1,00 x 1,50m</t>
  </si>
  <si>
    <t>Compuerta tipo vertedero de acero inoxidable para vano de 0,46 x
1,00 m.</t>
  </si>
  <si>
    <t>Compuerta tipo vertedero de acero inoxidable para vano de 1,00 x
1,00 m.</t>
  </si>
  <si>
    <t>Compuerta tipo mural de acero inoxidable para vano de 0,46 x 1,00 m.</t>
  </si>
  <si>
    <t>Compuerta tipo mural de acero inoxidable para vano de 1,00 x 1,00 m.</t>
  </si>
  <si>
    <t>Compuerta tipo mural de acero inoxidable para vano de 1,00 x 2,00 m.</t>
  </si>
  <si>
    <t>Compuerta tipo mural de acero inoxidable para vano de 1,00 x 0,80 m.</t>
  </si>
  <si>
    <t xml:space="preserve">Curva a 45º diametro 110 mm </t>
  </si>
  <si>
    <t>Unidad</t>
  </si>
  <si>
    <t>MOVIMIENTO DE SUELO</t>
  </si>
  <si>
    <t>Excavación para condutos en general (Incluye relleno y compactación con el suelo original). No incluye Entibado.</t>
  </si>
  <si>
    <t>m³</t>
  </si>
  <si>
    <t>Excavación para caños de empalme (Incluye relleno y compactación con el suelo original.)</t>
  </si>
  <si>
    <t>Movimiento de Suelo para Adecuacion del Cauce</t>
  </si>
  <si>
    <t>Excavacion para Canal</t>
  </si>
  <si>
    <t>Limpieza de Margenes</t>
  </si>
  <si>
    <t>Ha</t>
  </si>
  <si>
    <t>TRANSPORTE DE SUELO SOBRANTE</t>
  </si>
  <si>
    <t>Transporte suelo sobrante (Distancia media de transporte 10 Hm.)</t>
  </si>
  <si>
    <t>Transporte suelo sobrante (Distancia media de transporte 20 Hm.)</t>
  </si>
  <si>
    <t>Transporte suelo sobrante (Distancia media de transporte 30 Hm.)</t>
  </si>
  <si>
    <t>Transporte suelo sobrante (Distancia media de transporte 40 Hm.)</t>
  </si>
  <si>
    <t>Transporte suelo sobrante (Distancia media de transporte 50 Hm.)</t>
  </si>
  <si>
    <t>Transporte suelo sobrante (Distancia media de transporte 60 Hm.)</t>
  </si>
  <si>
    <t>HORMIGÓN PARA CONDUCTOS</t>
  </si>
  <si>
    <t xml:space="preserve">HORMIGÓN DE LIMPIEZA </t>
  </si>
  <si>
    <t>BOMBEO HORMIGON</t>
  </si>
  <si>
    <t>Bombeo Hormigon - 10 m3</t>
  </si>
  <si>
    <t>Bombeo Hormigon - 20 m3</t>
  </si>
  <si>
    <t>Bombeo Hormigon - 30 m3</t>
  </si>
  <si>
    <t>Bombeo Hormigon - 40 m3</t>
  </si>
  <si>
    <t>Bombeo Hormigon - 50 m3</t>
  </si>
  <si>
    <t>Bombeo Hormigon - 60 m3</t>
  </si>
  <si>
    <t>ACERO EN BARRAS PARA HORMIGÓN</t>
  </si>
  <si>
    <t>ACERO TIPO III - ADN420 (Incluye cortado y doblado)</t>
  </si>
  <si>
    <t>CAÑERÍAS DE HORMIGON PREMOLDEADO</t>
  </si>
  <si>
    <t>DN400 mm (Incluye Provisión, Acarreo y Colocación)</t>
  </si>
  <si>
    <t>DN500 mm (Incluye Provisión, Acarreo y Colocación)</t>
  </si>
  <si>
    <t>DN600 mm (Incluye Provisión, Acarreo y Colocación)</t>
  </si>
  <si>
    <t>DN700 mm (Incluye Provisión, Acarreo y Colocación)</t>
  </si>
  <si>
    <t>DN800 mm (Incluye Provisión, Acarreo y Colocación)</t>
  </si>
  <si>
    <t>DN900 mm (Incluye Provisión, Acarreo y Colocación)</t>
  </si>
  <si>
    <t>DN1000 mm (Incluye Provisión, Acarreo y Colocación)</t>
  </si>
  <si>
    <t>DN1100 mm (Incluye Provisión, Acarreo y Colocación)</t>
  </si>
  <si>
    <t>DN1200 mm (Incluye Provisión, Acarreo y Colocación)</t>
  </si>
  <si>
    <t>DN1300 mm (Incluye Provisión, Acarreo y Colocación)</t>
  </si>
  <si>
    <t>DN1400 mm (Incluye Provisión, Acarreo y Colocación)</t>
  </si>
  <si>
    <t>DN1500 mm (Incluye Provisión, Acarreo y Colocación)</t>
  </si>
  <si>
    <t>SUMIDEROS PARA CALLES DE TIERRA</t>
  </si>
  <si>
    <t>SP1(Ø 0,40m.) - Simple Entrada</t>
  </si>
  <si>
    <t>unidad</t>
  </si>
  <si>
    <t>SP2(Ø 0,40m.) - Doble Entrada</t>
  </si>
  <si>
    <t>SP1(Ø 0,50m.) - Simple Entrada</t>
  </si>
  <si>
    <t>SP2(Ø 0,50m.) - Doble Entrada</t>
  </si>
  <si>
    <t>SUMIDEROS PARA CALLES PAVIMENTADAS</t>
  </si>
  <si>
    <t>S2 (Ø=0,40m.)</t>
  </si>
  <si>
    <t>S3 (Ø=0,40m.)</t>
  </si>
  <si>
    <t>S4 (Ø=0,50m.)</t>
  </si>
  <si>
    <t>S5 (Ø=0,50m.)</t>
  </si>
  <si>
    <t>S6 (Ø=0,50m.)</t>
  </si>
  <si>
    <t>CÁMARAS DE INSPECCIÓN</t>
  </si>
  <si>
    <t>Cámaras de Inspección TIPO A. (Incluye Encofrado Simple Fenolico, se utiliza como encofrado exterior la pared de suelo vertical recubierto con polietileno de 200 micrones). Descarga directa de camion.</t>
  </si>
  <si>
    <t>Cámaras de Inspección TIPO A1. (Incluye Encofrado Simple Fenolico, se utiliza como encofrado exterior la pared de suelo vertical recubierto con polietileno de 200 micrones). Descarga directa de camion.</t>
  </si>
  <si>
    <t>Cámaras de Inspección TIPO B. (Incluye Encofrado Simple Fenolico, se utiliza como encofrado exterior la pared de suelo vertical recubierto con polietileno de 200 micrones). Descarga directa de camion.</t>
  </si>
  <si>
    <t>Cámaras de Inspección TIPO B1. (Incluye Encofrado Simple Fenolico, se utiliza como encofrado exterior la pared de suelo vertical recubierto con polietileno de 200 micrones). Descarga directa de camion.</t>
  </si>
  <si>
    <t>Cámaras para Conducto Rectangular C.I.C.R. (Incluye Encofrado Doble Fenolico). Descarga directa de camion.</t>
  </si>
  <si>
    <t>PAVIMENTOS</t>
  </si>
  <si>
    <t>Rotura y reconstrucción pavimento de hormigón H-35. (Realizado con Hormigon Elaborado. Espesor 20 cm)</t>
  </si>
  <si>
    <t>m²</t>
  </si>
  <si>
    <t>VEREDAS</t>
  </si>
  <si>
    <t>Reconstrucción de Veredas</t>
  </si>
  <si>
    <t>Hm.m3</t>
  </si>
  <si>
    <t>Hormigon H-30 (Incluye Encofrado Simple Fenolico, se utiliza como encofrado exterior la pared de suelo vertical recubierto con polietileno de 200 micrones). Descarga mediante Bombeo considerando Bomba de Pluma.</t>
  </si>
  <si>
    <t>H-10  (Descarga directa de camion, NO incluye Bombeo.)</t>
  </si>
  <si>
    <t>Rubro</t>
  </si>
  <si>
    <t>Hormigon H-30 (Incluye Encofrado Simple Fenolico, se utiliza como encofrado exterior la pared de suelo vertical recubierto con polietileno de 200 micrones). Sin Bombeo.</t>
  </si>
  <si>
    <t>Caños PVC Clase 10</t>
  </si>
  <si>
    <t>Caños PVC clase 6</t>
  </si>
  <si>
    <t>Caños PVC clase 4</t>
  </si>
  <si>
    <t>Caños PEAD PN6</t>
  </si>
  <si>
    <t>Caños PEAD PN8</t>
  </si>
  <si>
    <t>Caños PEAD PN10</t>
  </si>
  <si>
    <t>Caños PRFV Cloacal SN 5.000</t>
  </si>
  <si>
    <t>Caños PRFV Clase 6 SN 5.000</t>
  </si>
  <si>
    <t>Caños PRFV Clase 10 SN 5.000</t>
  </si>
  <si>
    <t>Válvulas esclusa</t>
  </si>
  <si>
    <t>Válvulas de retención</t>
  </si>
  <si>
    <t>Caños acero negro para perforaciones</t>
  </si>
  <si>
    <t>Caños acero inoxidable para perforaciones</t>
  </si>
  <si>
    <t>Caños HºGº para perforaciones</t>
  </si>
  <si>
    <t>PERFORACIONES cuplas de H°G°</t>
  </si>
  <si>
    <t>PERFORACIONES Válvulas esclusas</t>
  </si>
  <si>
    <t>PERFORACIONES filtros</t>
  </si>
  <si>
    <t>RUBRO</t>
  </si>
  <si>
    <t>SUBRUBRO</t>
  </si>
  <si>
    <t>Precio $</t>
  </si>
  <si>
    <t>cantidad</t>
  </si>
  <si>
    <t>precio total</t>
  </si>
  <si>
    <t>MOVIMIENTO_DE_SUELO</t>
  </si>
  <si>
    <t>TRANSPORTE_DE_SUELO_SOBRANTE</t>
  </si>
  <si>
    <t>HORMIGÓN_PARA_CONDUCTOS</t>
  </si>
  <si>
    <t>HORMIGÓN_DE_LIMPIEZA_</t>
  </si>
  <si>
    <t>BOMBEO_HORMIGON</t>
  </si>
  <si>
    <t>ACERO_EN_BARRAS_PARA_HORMIGÓN</t>
  </si>
  <si>
    <t>CAÑERÍAS_DE_HORMIGON_PREMOLDEADO</t>
  </si>
  <si>
    <t>SUMIDEROS_PARA_CALLES_DE_TIERRA</t>
  </si>
  <si>
    <t>SUMIDEROS_PARA_CALLES_PAVIMENTADAS</t>
  </si>
  <si>
    <t>CÁMARAS_DE_INSPECCIÓN</t>
  </si>
  <si>
    <t>Caños_PVC_Clase_10</t>
  </si>
  <si>
    <t>Caños_PVC_clase_6</t>
  </si>
  <si>
    <t>Caños_PVC_clase_4</t>
  </si>
  <si>
    <t>Caños_PEAD_PN6</t>
  </si>
  <si>
    <t>Caños_PEAD_PN8</t>
  </si>
  <si>
    <t>Caños_PEAD_PN10</t>
  </si>
  <si>
    <t>Caños_PRFV_Cloacal_SN_5.000</t>
  </si>
  <si>
    <t>Caños_PRFV_Clase_6_SN_5.000</t>
  </si>
  <si>
    <t>Caños_PRFV_Clase_10_SN_5.000</t>
  </si>
  <si>
    <t>Caños_PRFV</t>
  </si>
  <si>
    <t>Accesorios_Agua</t>
  </si>
  <si>
    <t>Válvulas_esclusa</t>
  </si>
  <si>
    <t>Válvulas_de_retención</t>
  </si>
  <si>
    <t>Accesorios_Válvulas</t>
  </si>
  <si>
    <t>Accesorios_Cloacales</t>
  </si>
  <si>
    <t>Conexión_Domiciliaria_Agua</t>
  </si>
  <si>
    <t>Bombas_Sumergibles_Estacionaria_Vertical_</t>
  </si>
  <si>
    <t>Caño_A°</t>
  </si>
  <si>
    <t>Caños_acero_negro_para_perforaciones</t>
  </si>
  <si>
    <t>Caños_acero_inoxidable_para_perforaciones</t>
  </si>
  <si>
    <t>Caños_HºGº_para_perforaciones</t>
  </si>
  <si>
    <t>Filtros_perforaciones</t>
  </si>
  <si>
    <t>Válvulas_esclusas_perforaciones</t>
  </si>
  <si>
    <t>Cuplas_de_H°G°_perforaciones</t>
  </si>
  <si>
    <t>-</t>
  </si>
  <si>
    <t>un</t>
  </si>
  <si>
    <t>Seleccionar_rubro</t>
  </si>
  <si>
    <t>Seleccionar elemento/tarea</t>
  </si>
  <si>
    <t>Costo-Costo</t>
  </si>
  <si>
    <t>Gastos generales</t>
  </si>
  <si>
    <t>15% C-C</t>
  </si>
  <si>
    <t>Gasto financiero</t>
  </si>
  <si>
    <t>2% COSTO</t>
  </si>
  <si>
    <t>Costo</t>
  </si>
  <si>
    <t>COSTO-COSTO + GASTOS G.</t>
  </si>
  <si>
    <t>Beneficio</t>
  </si>
  <si>
    <t>10% COSTO</t>
  </si>
  <si>
    <t>Precio sin impuestos</t>
  </si>
  <si>
    <t>costo + gasto. F. + beneficio</t>
  </si>
  <si>
    <t>Gasto impositivo</t>
  </si>
  <si>
    <t>24,5% psi</t>
  </si>
  <si>
    <t>VALOR EN JUEGO</t>
  </si>
  <si>
    <t>Gasto I. + PSI.</t>
  </si>
  <si>
    <t>Elemento/Tarea</t>
  </si>
  <si>
    <t>1)</t>
  </si>
  <si>
    <t>Seleccionar en la fila RUBRO el rubro buscado en la lista desplegable</t>
  </si>
  <si>
    <t>2)</t>
  </si>
  <si>
    <t>4)</t>
  </si>
  <si>
    <t>En la fila cantidad ingresar el número de elementos</t>
  </si>
  <si>
    <t>5)</t>
  </si>
  <si>
    <t>repetir para todos los elementos de la obra</t>
  </si>
  <si>
    <t>6)</t>
  </si>
  <si>
    <t>En la tabla a la derecha aparecerá el valor en juego a ingresar a la hora de presentar honorarios</t>
  </si>
  <si>
    <t>Seleccionar en la fila elemento/tarea lo buscado en la lista desplegable</t>
  </si>
  <si>
    <t>completar</t>
  </si>
  <si>
    <t>Incluye Mano de Obra</t>
  </si>
  <si>
    <t>Coeficiente del Colegio</t>
  </si>
  <si>
    <t>Costo-Costo actualizado</t>
  </si>
  <si>
    <t>Actualización</t>
  </si>
  <si>
    <t>Rotura y reconstrucción pavimento de hormigón H-30. (Realizado con Hormigon Elaborado. Espesor 20 cm)</t>
  </si>
  <si>
    <t>Arena silícea (eq. X 28 tn)</t>
  </si>
  <si>
    <t>Costo-Costo actualizado agosto</t>
  </si>
  <si>
    <t>Caño PEAD PE 100 PN 10 diametro 20</t>
  </si>
  <si>
    <t>Ramal Te 160x160  Junta Elastica</t>
  </si>
  <si>
    <t>Curva a 45º diametro 75 mm</t>
  </si>
  <si>
    <t>Curva a 45º diametro 90 mm</t>
  </si>
  <si>
    <t>Curva a 45º diametro 110 mm</t>
  </si>
  <si>
    <t>Curva a 90º diametro 75 mm</t>
  </si>
  <si>
    <t>Válvula esclusa doble brida Euro 600 mm</t>
  </si>
  <si>
    <t>Niple Reemplazo Medidor c/ Valvula de Ret. Inc.</t>
  </si>
  <si>
    <t>Junta hidroexpansiva tipo Sika Swell S2</t>
  </si>
  <si>
    <t>Adhesivo epoxy tipo Sikadur 32 Gel</t>
  </si>
  <si>
    <t>Antisol normalizado Sika</t>
  </si>
  <si>
    <t>Concreto asfaltico</t>
  </si>
  <si>
    <t>Hormigón elaborado H-8</t>
  </si>
  <si>
    <t>Hormigón elaborado H-13</t>
  </si>
  <si>
    <t>Hormigón elaborado H-17</t>
  </si>
  <si>
    <t>Hormigón elaborado H-21</t>
  </si>
  <si>
    <t>Hormigón elaborado H-25</t>
  </si>
  <si>
    <t>Hormigón elaborado H-30</t>
  </si>
  <si>
    <t>Rellenos de Densidad Controlada</t>
  </si>
  <si>
    <t>Malla de advertencia ancho 15 cm</t>
  </si>
  <si>
    <t>Piedra Partida 6-20</t>
  </si>
  <si>
    <t>Vallado de seguridad</t>
  </si>
  <si>
    <r>
      <t>fenolico 1</t>
    </r>
    <r>
      <rPr>
        <b/>
        <sz val="10"/>
        <rFont val="Calibri"/>
        <family val="2"/>
      </rPr>
      <t>"</t>
    </r>
  </si>
  <si>
    <t>Hidrofugo</t>
  </si>
  <si>
    <t>Cisterna Vertical 65 m3</t>
  </si>
  <si>
    <t>Cisterna Vertical 75 m3</t>
  </si>
  <si>
    <t>Cisterna Horizontal 75 m3</t>
  </si>
  <si>
    <t>Cisterna Horizontal 100 m3</t>
  </si>
  <si>
    <t>Cisterna Vertical 125 m3</t>
  </si>
  <si>
    <t>Cisterna Horizontal 165 m3</t>
  </si>
  <si>
    <t>Tanque 15 m3 - Torre 15 m</t>
  </si>
  <si>
    <t>Tanque 50 m3 - Torre 15 m</t>
  </si>
  <si>
    <t>Tanque 75 m3 - Torre 5 m</t>
  </si>
  <si>
    <t>Tanque 80 m3 - Torre 15 m</t>
  </si>
  <si>
    <t>Tanque 100 m3 - Torre 13 m</t>
  </si>
  <si>
    <t>Tanque 125 m3 - Torre 13 m</t>
  </si>
  <si>
    <t>Tanque 150 m3 - Torre 20 m</t>
  </si>
  <si>
    <t>Caños Hierro Dúctil</t>
  </si>
  <si>
    <t>Caño HD ISO 2531 espiga enchufe K7 junta elástica DN 300</t>
  </si>
  <si>
    <t>Caño HD ISO 2531 espiga enchufe K7 junta elástica DN 500</t>
  </si>
  <si>
    <t>Caño HD ISO 2531 espiga enchufe K7 junta elástica DN 600</t>
  </si>
  <si>
    <t>Caño HD ISO 2531 espiga enchufe K7 junta elástica DN 800</t>
  </si>
  <si>
    <t>Abrazadera doble bulon c/racord 160X25</t>
  </si>
  <si>
    <t>Til de pasaje 160 x 160 mm</t>
  </si>
  <si>
    <t>Arena de trituración</t>
  </si>
  <si>
    <t>Caños PVC-O</t>
  </si>
  <si>
    <t xml:space="preserve">Caño PVC -O PN 16 Diametro 80 </t>
  </si>
  <si>
    <t xml:space="preserve">Caño PVC -O PN 16 Diametro 110 </t>
  </si>
  <si>
    <t>Caño PVC -O PN 16 Diametro 160</t>
  </si>
  <si>
    <t>Caño PVC -O PN 16 Diametro 200</t>
  </si>
  <si>
    <t>Caño PVC -O PN 16 Diametro 250</t>
  </si>
  <si>
    <t>Caño PVC -O PN 16 Diametro 315</t>
  </si>
  <si>
    <t>Caño PVC -O PN 16 Diametro 355</t>
  </si>
  <si>
    <t>Caño PVC -O PN 16 Diametro 400</t>
  </si>
  <si>
    <t>Caño PVC -O PN 16 Diametro 450</t>
  </si>
  <si>
    <t>Caño PVC -O PN 16 Diametro 500</t>
  </si>
  <si>
    <t>Caño PVC -O PN 16 Diametro 630</t>
  </si>
  <si>
    <t>Caños acero</t>
  </si>
  <si>
    <t>Tubo acero CC 0,25 pulg.</t>
  </si>
  <si>
    <t>Tubo acero CC 0,375 pulg.</t>
  </si>
  <si>
    <t>Tubo acero CC 0,5 pulg.</t>
  </si>
  <si>
    <t>Tubo acero CC 0,75 pulg.</t>
  </si>
  <si>
    <t>Tubo acero CC 1 pulg.</t>
  </si>
  <si>
    <t>Tubo acero CC 1,25 pulg.</t>
  </si>
  <si>
    <t>Tubo acero CC 1,5 pulg.</t>
  </si>
  <si>
    <t>Tubo acero CC 2 pulg.</t>
  </si>
  <si>
    <t>Tubo acero CC 2,5 pulg.</t>
  </si>
  <si>
    <t>Tubo acero CC 3 pulg.</t>
  </si>
  <si>
    <t>Tubo acero CC 3,5 pulg.</t>
  </si>
  <si>
    <t>Tubo acero CC 4 pulg.</t>
  </si>
  <si>
    <t>Tubo acero CC 4,5 pulg.</t>
  </si>
  <si>
    <t>Tubo acero CC 5 pulg.</t>
  </si>
  <si>
    <t>Tubo acero CC 5,5 pulg.</t>
  </si>
  <si>
    <t>Tubo acero CC 6 pulg.</t>
  </si>
  <si>
    <t>Tubo acero CC 8 pulg.</t>
  </si>
  <si>
    <t>Tubo acero CC 10 pulg.</t>
  </si>
  <si>
    <t>Tubo acero CC 12 pulg.</t>
  </si>
  <si>
    <t>Tubo acero CC 14 pulg.</t>
  </si>
  <si>
    <t>Tubo acero CC 16 pulg.</t>
  </si>
  <si>
    <t>Tubo acero CC 18 pulg.</t>
  </si>
  <si>
    <t>Tubo acero CC 20 pulg.</t>
  </si>
  <si>
    <t>Tubo acero CC 24 pulg.</t>
  </si>
  <si>
    <t>Ladrillo común 22 cmx 10 cm x 5 cm</t>
  </si>
  <si>
    <t>Ladrillo común 22 cmx 10 cm x 5 cm doble</t>
  </si>
  <si>
    <t>lt</t>
  </si>
  <si>
    <t>m.</t>
  </si>
  <si>
    <t>TANQUES Y CISTERNAS</t>
  </si>
  <si>
    <t>Válvula reductora de presión PN 25 D 2,5"</t>
  </si>
  <si>
    <t>Válvula reductora de presión PN 25 D3"</t>
  </si>
  <si>
    <t>Marco y Tapa 30x30 Galvanizada (hidrante)</t>
  </si>
  <si>
    <t>Marco y Tapa 60x60 (Camara VA)</t>
  </si>
  <si>
    <t>Tanques y cisternas</t>
  </si>
  <si>
    <t>Caños_de_acero</t>
  </si>
  <si>
    <t>Tanques_y _cisternas</t>
  </si>
  <si>
    <t>caños_PVC_O</t>
  </si>
  <si>
    <t>Caños_hierro_ductil</t>
  </si>
  <si>
    <t>Caños_hierro_dúctil</t>
  </si>
  <si>
    <t>Válvula_esclusa</t>
  </si>
  <si>
    <t>Diámetro 110 mm PE 80</t>
  </si>
  <si>
    <t>Diámetro 125 mm PE 100</t>
  </si>
  <si>
    <t>Diámetro 140 mm PE 100</t>
  </si>
  <si>
    <t>Diámetro 160 mm PE 100</t>
  </si>
  <si>
    <t>Diámetro 200 mm PE 100</t>
  </si>
  <si>
    <t>Diámetro 250 mm PE 100</t>
  </si>
  <si>
    <t>Diámetro 315 mm PE 100</t>
  </si>
  <si>
    <t>Diámetro 355 mm PE 100</t>
  </si>
  <si>
    <t>Diámetro 400 mm PE 100</t>
  </si>
  <si>
    <t>Diámetro 450 mm PE 100</t>
  </si>
  <si>
    <t>Diámetro 630 mm PE 100</t>
  </si>
  <si>
    <t>Diámetro 110 mm PE 100</t>
  </si>
  <si>
    <t>Diámetro 500 mm PE 101</t>
  </si>
  <si>
    <t>Diámetro 700 mm PE 100</t>
  </si>
  <si>
    <t>Diámetro 800 mm PE 100</t>
  </si>
  <si>
    <t>Diámetro 900 mm PE 100</t>
  </si>
  <si>
    <t>Diámetro 200 mm</t>
  </si>
  <si>
    <t>Diámetro 250 mm</t>
  </si>
  <si>
    <t>Diámetro 160 mm</t>
  </si>
  <si>
    <t>Diámetro 315 mm</t>
  </si>
  <si>
    <t>Diámetro 355 mm</t>
  </si>
  <si>
    <t>Diámetro 400 mm</t>
  </si>
  <si>
    <t>Diámetro 500 mm</t>
  </si>
  <si>
    <t>Diámetro 630 mm</t>
  </si>
  <si>
    <t>Diámetro 225 mm</t>
  </si>
  <si>
    <t>Diámetro 450 mm</t>
  </si>
  <si>
    <t>Diámetro 600 mm Rigidez 5</t>
  </si>
  <si>
    <t>Diámetro 800 mm Rigidez 5</t>
  </si>
  <si>
    <t>Diámetro 1000 mm Rigidez 5</t>
  </si>
  <si>
    <t>Diámetro 1200 mm Rigidez 5</t>
  </si>
  <si>
    <t>Diámetro 1000 Rigidez 10</t>
  </si>
  <si>
    <t>Diámetro 800 mm Rigidez 10</t>
  </si>
  <si>
    <t>Diámetro 1200 Rigidez 10</t>
  </si>
  <si>
    <t>Diámetro 700 mm Rigidez 5</t>
  </si>
  <si>
    <t>Diámetro 900 mm Rigidez 5</t>
  </si>
  <si>
    <t>Diámetro 1100 mm Rigidez 5</t>
  </si>
  <si>
    <t>Diámetro 300 mm</t>
  </si>
  <si>
    <t>Diámetro 600 mm</t>
  </si>
  <si>
    <t>Diámetro 800 mm</t>
  </si>
  <si>
    <t>DN 200 mm</t>
  </si>
  <si>
    <t>DN 150 mm</t>
  </si>
  <si>
    <t>DN 80/100 mm</t>
  </si>
  <si>
    <t>DN 50/65 mm</t>
  </si>
  <si>
    <t>Diámetro 150 mm</t>
  </si>
  <si>
    <t>Diámetro 700 mm</t>
  </si>
  <si>
    <t>Válvula mariposa D400</t>
  </si>
  <si>
    <t>Válvula mariposa D500</t>
  </si>
  <si>
    <t>Válvula mariposa D600</t>
  </si>
  <si>
    <t>Válvula mariposa D700</t>
  </si>
  <si>
    <t>Válvula mariposa D800</t>
  </si>
  <si>
    <t xml:space="preserve">De desagüe DN&lt;= 1000mm </t>
  </si>
  <si>
    <t>De válvula</t>
  </si>
  <si>
    <t>De inspección</t>
  </si>
  <si>
    <t>Levantamiento y reparación de pavimentos de hormigón</t>
  </si>
  <si>
    <t>Reparación con relleno de densidad controlada</t>
  </si>
  <si>
    <t>Levantamiento y reparación de veredas</t>
  </si>
  <si>
    <t>Reengranzado de calles</t>
  </si>
  <si>
    <t>Empalme</t>
  </si>
  <si>
    <t>Hasta 110 mm</t>
  </si>
  <si>
    <t>Cruces</t>
  </si>
  <si>
    <t>Pluvial</t>
  </si>
  <si>
    <t>Férreo</t>
  </si>
  <si>
    <t>Ruta nacional</t>
  </si>
  <si>
    <t>Provisión_y_colocación_de_cañería_de_PEAD_CL_6</t>
  </si>
  <si>
    <t>Provisión_y_colocación_de_cañería_de_PEAD_CL_8</t>
  </si>
  <si>
    <t>Provisión_y_colocación_de_cañería_de_PEAD_CL_10</t>
  </si>
  <si>
    <t>Provisión_y_colocación_de_cañería_de_PVC_Clase_4</t>
  </si>
  <si>
    <t>Provisión_y_colocación_de_cañería_de_PVC_Clase_6</t>
  </si>
  <si>
    <t>Provisión_y_colocación_de_cañería_de_PVC_Clase_10</t>
  </si>
  <si>
    <t>Provisión_y_colocación_de_cañería_de_PRFV_Clase_6</t>
  </si>
  <si>
    <t>Provisión_y_colocación_de_cañería_de_PRFV_Clase_10</t>
  </si>
  <si>
    <t xml:space="preserve">Provisión_y_colocación_de_cañería_de_Hierro_Dúctil </t>
  </si>
  <si>
    <t>Válvula_de_aire_triple_efecto</t>
  </si>
  <si>
    <t>Válvulas_esclusas</t>
  </si>
  <si>
    <t>Válvula_mariposa</t>
  </si>
  <si>
    <t xml:space="preserve">Construcción_cámara </t>
  </si>
  <si>
    <t>Pavimento_y_veredas</t>
  </si>
  <si>
    <t>Hormigón</t>
  </si>
  <si>
    <t>Subrubro</t>
  </si>
  <si>
    <t>precio</t>
  </si>
  <si>
    <t xml:space="preserve">H°A° H30 </t>
  </si>
  <si>
    <t xml:space="preserve">H°A° H21 </t>
  </si>
  <si>
    <t xml:space="preserve">H°A° H17 </t>
  </si>
  <si>
    <t xml:space="preserve">Simple H13 </t>
  </si>
  <si>
    <t xml:space="preserve">Simple H8 </t>
  </si>
  <si>
    <t>seleccionar_subrubro</t>
  </si>
  <si>
    <t>Seleccionar_Rubro_</t>
  </si>
  <si>
    <t>precio actualizado</t>
  </si>
  <si>
    <t>ÍTEMS ADICIONALES</t>
  </si>
  <si>
    <t>PRECIO</t>
  </si>
  <si>
    <t>CANTIDAD</t>
  </si>
  <si>
    <t>PRECIO TOTAL</t>
  </si>
  <si>
    <t xml:space="preserve">En el caso de querer adicionar un rubro que no este en la lista desplegable cargarlo manualmente en ITEMS ADICIONALES </t>
  </si>
  <si>
    <t>7)</t>
  </si>
  <si>
    <t>Conexión_domiciliaria_de_cloaca</t>
  </si>
  <si>
    <t>Conexión domiciliaria corta</t>
  </si>
  <si>
    <t>Conexion domiciliaria larga con tuneladora</t>
  </si>
  <si>
    <t xml:space="preserve">Conexion domiciliaria larga </t>
  </si>
  <si>
    <t>Excavación_cloaca_Avance_bueno</t>
  </si>
  <si>
    <t>Excavación_cloaca_Avance_medio</t>
  </si>
  <si>
    <t>Excavación_cloaca_Avance_malo</t>
  </si>
  <si>
    <t>Excavación para colocación de cañería D = 160 mm a 200 mm</t>
  </si>
  <si>
    <t>Excavación y relleno para cañería de agua D = &gt; 250 mm</t>
  </si>
  <si>
    <t>Provisión_y_colocación_de_cañería_de_PRFV_Cloacal</t>
  </si>
  <si>
    <t xml:space="preserve">Diámetro 600 mm </t>
  </si>
  <si>
    <t xml:space="preserve">Diámetro 800 mm </t>
  </si>
  <si>
    <t xml:space="preserve">Diámetro 900 mm </t>
  </si>
  <si>
    <t>Diámetro 1000 mm</t>
  </si>
  <si>
    <t xml:space="preserve">Diámetro 1100 mm </t>
  </si>
  <si>
    <t xml:space="preserve">Diámetro 1200 mm </t>
  </si>
  <si>
    <t xml:space="preserve">Diámetro 400 mm </t>
  </si>
  <si>
    <t xml:space="preserve">Diámetro 500 mm </t>
  </si>
  <si>
    <t>De macromedición</t>
  </si>
  <si>
    <t>De 125 mm a 250 mm</t>
  </si>
  <si>
    <t>De 300 mm a 400 mm</t>
  </si>
  <si>
    <t>De 450 mm a 500 mm</t>
  </si>
  <si>
    <t>A boca de registro existente</t>
  </si>
  <si>
    <t>Provisión_y_colocación_de_cañería_de_PRFV_Cloacal_con_Tunelera</t>
  </si>
  <si>
    <t>Diametro  800 mm</t>
  </si>
  <si>
    <t>&lt;= 4 m de profundidad</t>
  </si>
  <si>
    <t>&gt; 4 m de profundidad</t>
  </si>
  <si>
    <t>Construccion_Bocas_de_registro</t>
  </si>
  <si>
    <t>Ejecucion_Bocas_de_acceso_y_ventilacion</t>
  </si>
  <si>
    <t>Diametro 160 mm</t>
  </si>
  <si>
    <t>Estacion de bombeo</t>
  </si>
  <si>
    <t>Relleno_Suelo_seleccionado</t>
  </si>
  <si>
    <t>Con electrobomba sumergible</t>
  </si>
  <si>
    <t>Estación_de_bombeo</t>
  </si>
  <si>
    <t>Eliminacion_de_materia_organica_y_solidos_suspendidos</t>
  </si>
  <si>
    <t>Reactor de lodos activados</t>
  </si>
  <si>
    <t>Sedimentador primario</t>
  </si>
  <si>
    <t>Sedimentador secundario</t>
  </si>
  <si>
    <t>Planta_tratamiento_efluente_cloacal_Compacta</t>
  </si>
  <si>
    <t>Primer etapa</t>
  </si>
  <si>
    <t>Segunda etapa</t>
  </si>
  <si>
    <t>Tercer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</si>
</sst>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 * #,##0.00_ ;_ * \-#,##0.00_ ;_ * &quot;-&quot;??_ ;_ @_ "/>
    <numFmt numFmtId="165" formatCode="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2"/>
      <name val="Courier"/>
      <family val="3"/>
    </font>
    <font>
      <sz val="11"/>
      <color theme="4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4" tint="0.39997558519241921"/>
      </right>
      <top/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2" fillId="0" borderId="0"/>
  </cellStyleXfs>
  <cellXfs count="83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6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6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wrapText="1"/>
    </xf>
    <xf numFmtId="44" fontId="5" fillId="0" borderId="0" xfId="6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44" fontId="0" fillId="0" borderId="8" xfId="6" applyFont="1" applyBorder="1"/>
    <xf numFmtId="44" fontId="0" fillId="0" borderId="10" xfId="6" applyFont="1" applyBorder="1"/>
    <xf numFmtId="44" fontId="0" fillId="0" borderId="13" xfId="6" applyFont="1" applyBorder="1"/>
    <xf numFmtId="44" fontId="0" fillId="0" borderId="16" xfId="6" applyFont="1" applyBorder="1"/>
    <xf numFmtId="0" fontId="4" fillId="3" borderId="17" xfId="0" applyFont="1" applyFill="1" applyBorder="1" applyAlignment="1">
      <alignment wrapText="1"/>
    </xf>
    <xf numFmtId="0" fontId="4" fillId="3" borderId="18" xfId="0" applyFont="1" applyFill="1" applyBorder="1" applyAlignment="1">
      <alignment wrapText="1"/>
    </xf>
    <xf numFmtId="0" fontId="4" fillId="3" borderId="18" xfId="0" applyFont="1" applyFill="1" applyBorder="1"/>
    <xf numFmtId="44" fontId="4" fillId="3" borderId="18" xfId="6" applyFont="1" applyFill="1" applyBorder="1"/>
    <xf numFmtId="44" fontId="4" fillId="3" borderId="19" xfId="6" applyFont="1" applyFill="1" applyBorder="1"/>
    <xf numFmtId="44" fontId="0" fillId="0" borderId="1" xfId="6" applyFont="1" applyBorder="1"/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center" wrapText="1"/>
    </xf>
    <xf numFmtId="44" fontId="0" fillId="0" borderId="0" xfId="6" applyFont="1" applyAlignment="1">
      <alignment horizontal="center" vertical="center"/>
    </xf>
    <xf numFmtId="0" fontId="0" fillId="0" borderId="20" xfId="0" applyBorder="1"/>
    <xf numFmtId="44" fontId="0" fillId="4" borderId="0" xfId="6" applyFont="1" applyFill="1"/>
    <xf numFmtId="44" fontId="5" fillId="4" borderId="0" xfId="6" applyFont="1" applyFill="1"/>
    <xf numFmtId="44" fontId="5" fillId="0" borderId="0" xfId="6" applyFont="1" applyFill="1"/>
    <xf numFmtId="44" fontId="0" fillId="0" borderId="0" xfId="6" applyFont="1" applyFill="1"/>
    <xf numFmtId="0" fontId="0" fillId="0" borderId="4" xfId="0" applyBorder="1" applyAlignment="1">
      <alignment wrapText="1"/>
    </xf>
    <xf numFmtId="44" fontId="0" fillId="0" borderId="4" xfId="6" applyFont="1" applyBorder="1"/>
    <xf numFmtId="0" fontId="8" fillId="0" borderId="0" xfId="0" applyFont="1"/>
    <xf numFmtId="0" fontId="6" fillId="0" borderId="0" xfId="0" applyFont="1" applyAlignment="1">
      <alignment wrapText="1"/>
    </xf>
    <xf numFmtId="0" fontId="6" fillId="0" borderId="0" xfId="4" applyNumberFormat="1" applyFont="1" applyFill="1" applyBorder="1"/>
    <xf numFmtId="0" fontId="0" fillId="0" borderId="3" xfId="0" applyBorder="1" applyAlignment="1">
      <alignment wrapText="1"/>
    </xf>
    <xf numFmtId="0" fontId="13" fillId="6" borderId="0" xfId="0" applyFont="1" applyFill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44" fontId="0" fillId="0" borderId="0" xfId="6" applyFont="1" applyAlignment="1">
      <alignment horizontal="left" vertical="center"/>
    </xf>
    <xf numFmtId="0" fontId="4" fillId="3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/>
    </xf>
    <xf numFmtId="44" fontId="4" fillId="3" borderId="18" xfId="6" applyFont="1" applyFill="1" applyBorder="1" applyAlignment="1">
      <alignment horizontal="left" vertical="center"/>
    </xf>
    <xf numFmtId="44" fontId="4" fillId="3" borderId="19" xfId="6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44" fontId="0" fillId="0" borderId="1" xfId="6" applyFont="1" applyBorder="1" applyAlignment="1">
      <alignment horizontal="left" vertical="center"/>
    </xf>
    <xf numFmtId="0" fontId="0" fillId="0" borderId="0" xfId="0" applyAlignment="1" applyProtection="1">
      <alignment horizontal="left" vertical="center" wrapText="1"/>
      <protection locked="0"/>
    </xf>
    <xf numFmtId="44" fontId="0" fillId="0" borderId="0" xfId="6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6" borderId="0" xfId="0" applyFont="1" applyFill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23" xfId="0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</cellXfs>
  <cellStyles count="8">
    <cellStyle name="Millares 3" xfId="1" xr:uid="{00000000-0005-0000-0000-000000000000}"/>
    <cellStyle name="Millares 3 2" xfId="4" xr:uid="{00000000-0005-0000-0000-000001000000}"/>
    <cellStyle name="Moneda" xfId="6" builtinId="4"/>
    <cellStyle name="Normal" xfId="0" builtinId="0"/>
    <cellStyle name="Normal 10" xfId="5" xr:uid="{00000000-0005-0000-0000-000004000000}"/>
    <cellStyle name="Normal 15" xfId="2" xr:uid="{00000000-0005-0000-0000-000005000000}"/>
    <cellStyle name="Normal 18" xfId="3" xr:uid="{00000000-0005-0000-0000-000006000000}"/>
    <cellStyle name="Normal 3" xfId="7" xr:uid="{7727607B-5CAC-493E-847F-10779B7A73B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34" formatCode="_-&quot;$&quot;\ * #,##0.00_-;\-&quot;$&quot;\ * #,##0.00_-;_-&quot;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4" tint="0.39997558519241921"/>
        </top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9BC2E6"/>
        </top>
      </border>
    </dxf>
    <dxf>
      <alignment horizontal="left" vertical="center" textRotation="0" indent="0" justifyLastLine="0" shrinkToFit="0" readingOrder="0"/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F54CB3-2399-4116-9542-389CD2BA7A6C}" name="Tabla33" displayName="Tabla33" ref="B10:G42" totalsRowShown="0" headerRowDxfId="23" dataDxfId="21" headerRowBorderDxfId="22" tableBorderDxfId="20">
  <autoFilter ref="B10:G42" xr:uid="{7CF54CB3-2399-4116-9542-389CD2BA7A6C}"/>
  <tableColumns count="6">
    <tableColumn id="1" xr3:uid="{C4EAEE03-6B8C-45D1-B611-BE355976D301}" name="Rubro" dataDxfId="19"/>
    <tableColumn id="2" xr3:uid="{F683A243-9FE2-42A6-A3A3-037A3A48AC36}" name="Elemento/Tarea" dataDxfId="18"/>
    <tableColumn id="3" xr3:uid="{BBB0916A-99A9-45C1-A255-6297E4AE69F3}" name="Unidad" dataDxfId="17">
      <calculatedColumnFormula>IFERROR(VLOOKUP(Tabla33[[#This Row],[Elemento/Tarea]],'LISTA DE PRECIOS'!C4:F158,4,FALSE),"")</calculatedColumnFormula>
    </tableColumn>
    <tableColumn id="4" xr3:uid="{6DC23E31-DFF6-468C-ABAB-EE6DA691C674}" name="Precio $" dataDxfId="16" dataCellStyle="Moneda">
      <calculatedColumnFormula>IFERROR(VLOOKUP(Tabla33[[#This Row],[Elemento/Tarea]],'LISTA DE PRECIOS'!C4:F158,3,FALSE),"")</calculatedColumnFormula>
    </tableColumn>
    <tableColumn id="5" xr3:uid="{B5C1422C-0F76-4C6E-ACDA-177852DFB6ED}" name="cantidad" dataDxfId="15"/>
    <tableColumn id="6" xr3:uid="{5D8D3A4B-204C-47FA-A557-A532BD175120}" name="precio total" dataDxfId="14" dataCellStyle="Moneda">
      <calculatedColumnFormula>IFERROR(Tabla33[[#This Row],[Precio $]]*F11,"")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B9:G34" totalsRowShown="0" headerRowDxfId="13" headerRowBorderDxfId="12" tableBorderDxfId="11">
  <autoFilter ref="B9:G34" xr:uid="{00000000-000C-0000-FFFF-FFFF00000000}"/>
  <tableColumns count="6">
    <tableColumn id="1" xr3:uid="{00000000-0010-0000-0000-000001000000}" name="Rubro" dataDxfId="10"/>
    <tableColumn id="2" xr3:uid="{00000000-0010-0000-0000-000002000000}" name="Elemento/Tarea" dataDxfId="9"/>
    <tableColumn id="3" xr3:uid="{00000000-0010-0000-0000-000003000000}" name="Unidad" dataDxfId="8">
      <calculatedColumnFormula>IFERROR((VLOOKUP($C10,Tabla1[[#All],[SUBRUBRO]:[Costo-Costo actualizado]],2,0)),"")</calculatedColumnFormula>
    </tableColumn>
    <tableColumn id="4" xr3:uid="{00000000-0010-0000-0000-000004000000}" name="Precio $" dataDxfId="7" dataCellStyle="Moneda">
      <calculatedColumnFormula>IFERROR((VLOOKUP($C10,Tabla1[[#All],[SUBRUBRO]:[Costo-Costo actualizado]],4,0)),"")</calculatedColumnFormula>
    </tableColumn>
    <tableColumn id="5" xr3:uid="{00000000-0010-0000-0000-000005000000}" name="cantidad" dataDxfId="6"/>
    <tableColumn id="6" xr3:uid="{00000000-0010-0000-0000-000006000000}" name="precio total" dataDxfId="5" dataCellStyle="Moneda">
      <calculatedColumnFormula>IFERROR(E10*F10,"")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B3:F536" totalsRowShown="0">
  <autoFilter ref="B3:F536" xr:uid="{00000000-0009-0000-0100-000001000000}"/>
  <tableColumns count="5">
    <tableColumn id="1" xr3:uid="{00000000-0010-0000-0100-000001000000}" name="RUBRO" dataDxfId="4"/>
    <tableColumn id="2" xr3:uid="{00000000-0010-0000-0100-000002000000}" name="SUBRUBRO" dataDxfId="3"/>
    <tableColumn id="3" xr3:uid="{00000000-0010-0000-0100-000003000000}" name="Unidad" dataDxfId="2"/>
    <tableColumn id="6" xr3:uid="{00000000-0010-0000-0100-000006000000}" name="Costo-Costo actualizado agosto" dataDxfId="1" dataCellStyle="Moneda"/>
    <tableColumn id="4" xr3:uid="{00000000-0010-0000-0100-000004000000}" name="Costo-Costo actualizado" dataDxfId="0" dataCellStyle="Moneda">
      <calculatedColumnFormula>Tabla1[[#This Row],[Costo-Costo actualizado agosto]]*$C$1/$C$2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A20C6-ED6D-4DDD-9EE7-24A65DFBB707}">
  <dimension ref="A3:M58"/>
  <sheetViews>
    <sheetView tabSelected="1" zoomScale="80" zoomScaleNormal="80" workbookViewId="0">
      <selection activeCell="G53" sqref="G53"/>
    </sheetView>
  </sheetViews>
  <sheetFormatPr baseColWidth="10" defaultRowHeight="15" x14ac:dyDescent="0.25"/>
  <cols>
    <col min="1" max="1" width="2.7109375" bestFit="1" customWidth="1"/>
    <col min="2" max="2" width="52.28515625" style="72" customWidth="1"/>
    <col min="3" max="3" width="45.7109375" style="72" bestFit="1" customWidth="1"/>
    <col min="4" max="4" width="12.28515625" style="55" customWidth="1"/>
    <col min="5" max="5" width="26.85546875" style="57" customWidth="1"/>
    <col min="6" max="6" width="13" style="55" customWidth="1"/>
    <col min="7" max="7" width="39.42578125" style="57" customWidth="1"/>
    <col min="9" max="9" width="2.28515625" customWidth="1"/>
    <col min="10" max="10" width="5.140625" customWidth="1"/>
    <col min="11" max="11" width="22.7109375" bestFit="1" customWidth="1"/>
    <col min="12" max="12" width="25.42578125" bestFit="1" customWidth="1"/>
    <col min="13" max="13" width="46.7109375" style="3" customWidth="1"/>
  </cols>
  <sheetData>
    <row r="3" spans="1:13" x14ac:dyDescent="0.25">
      <c r="A3" t="s">
        <v>513</v>
      </c>
      <c r="B3" s="55" t="s">
        <v>514</v>
      </c>
      <c r="C3" s="56"/>
    </row>
    <row r="4" spans="1:13" x14ac:dyDescent="0.25">
      <c r="A4" t="s">
        <v>515</v>
      </c>
      <c r="B4" s="55" t="s">
        <v>522</v>
      </c>
      <c r="C4" s="56"/>
    </row>
    <row r="5" spans="1:13" x14ac:dyDescent="0.25">
      <c r="A5" t="s">
        <v>516</v>
      </c>
      <c r="B5" s="55" t="s">
        <v>517</v>
      </c>
      <c r="C5" s="56"/>
    </row>
    <row r="6" spans="1:13" x14ac:dyDescent="0.25">
      <c r="A6" t="s">
        <v>518</v>
      </c>
      <c r="B6" s="56" t="s">
        <v>519</v>
      </c>
      <c r="C6" s="56"/>
    </row>
    <row r="7" spans="1:13" ht="30.6" customHeight="1" x14ac:dyDescent="0.25">
      <c r="A7" t="s">
        <v>520</v>
      </c>
      <c r="B7" s="73" t="s">
        <v>721</v>
      </c>
      <c r="C7" s="73"/>
    </row>
    <row r="8" spans="1:13" x14ac:dyDescent="0.25">
      <c r="A8" t="s">
        <v>722</v>
      </c>
      <c r="B8" s="55" t="s">
        <v>521</v>
      </c>
      <c r="C8" s="56"/>
    </row>
    <row r="10" spans="1:13" ht="15.75" thickBot="1" x14ac:dyDescent="0.3">
      <c r="B10" s="58" t="s">
        <v>435</v>
      </c>
      <c r="C10" s="59" t="s">
        <v>512</v>
      </c>
      <c r="D10" s="60" t="s">
        <v>369</v>
      </c>
      <c r="E10" s="61" t="s">
        <v>456</v>
      </c>
      <c r="F10" s="60" t="s">
        <v>457</v>
      </c>
      <c r="G10" s="62" t="s">
        <v>458</v>
      </c>
    </row>
    <row r="11" spans="1:13" ht="25.15" customHeight="1" x14ac:dyDescent="0.25">
      <c r="B11" s="63" t="s">
        <v>715</v>
      </c>
      <c r="C11" s="63" t="s">
        <v>714</v>
      </c>
      <c r="D11" s="64" t="str">
        <f>IFERROR(VLOOKUP(Tabla33[[#This Row],[Elemento/Tarea]],'LISTA DE PRECIOS'!C4:F158,4,FALSE),"")</f>
        <v/>
      </c>
      <c r="E11" s="64" t="str">
        <f>IFERROR(VLOOKUP(Tabla33[[#This Row],[Elemento/Tarea]],'LISTA DE PRECIOS'!C4:F158,3,FALSE),"")</f>
        <v/>
      </c>
      <c r="F11" s="65" t="s">
        <v>523</v>
      </c>
      <c r="G11" s="66" t="str">
        <f>IFERROR(Tabla33[[#This Row],[Precio $]]*F11,"")</f>
        <v/>
      </c>
      <c r="K11" s="15" t="s">
        <v>497</v>
      </c>
      <c r="L11" s="16" t="s">
        <v>524</v>
      </c>
      <c r="M11" s="22">
        <f>SUM($G$11:$G$42)+SUM(E50:E58)</f>
        <v>0</v>
      </c>
    </row>
    <row r="12" spans="1:13" ht="25.15" customHeight="1" x14ac:dyDescent="0.25">
      <c r="B12" s="63" t="s">
        <v>715</v>
      </c>
      <c r="C12" s="63" t="s">
        <v>714</v>
      </c>
      <c r="D12" s="64" t="str">
        <f>IFERROR(VLOOKUP(Tabla33[[#This Row],[Elemento/Tarea]],'LISTA DE PRECIOS'!C5:F159,4,FALSE),"")</f>
        <v/>
      </c>
      <c r="E12" s="64" t="str">
        <f>IFERROR(VLOOKUP(Tabla33[[#This Row],[Elemento/Tarea]],'LISTA DE PRECIOS'!C5:F159,3,FALSE),"")</f>
        <v/>
      </c>
      <c r="F12" s="65" t="s">
        <v>523</v>
      </c>
      <c r="G12" s="66" t="str">
        <f>IFERROR(Tabla33[[#This Row],[Precio $]]*F12,"")</f>
        <v/>
      </c>
      <c r="K12" s="17" t="s">
        <v>498</v>
      </c>
      <c r="L12" s="14" t="s">
        <v>499</v>
      </c>
      <c r="M12" s="23">
        <f>$M$11*0.15</f>
        <v>0</v>
      </c>
    </row>
    <row r="13" spans="1:13" ht="25.15" customHeight="1" x14ac:dyDescent="0.25">
      <c r="B13" s="63" t="s">
        <v>715</v>
      </c>
      <c r="C13" s="63" t="s">
        <v>714</v>
      </c>
      <c r="D13" s="64" t="str">
        <f>IFERROR(VLOOKUP(Tabla33[[#This Row],[Elemento/Tarea]],'LISTA DE PRECIOS'!C6:F160,4,FALSE),"")</f>
        <v/>
      </c>
      <c r="E13" s="64" t="str">
        <f>IFERROR(VLOOKUP(Tabla33[[#This Row],[Elemento/Tarea]],'LISTA DE PRECIOS'!C6:F160,3,FALSE),"")</f>
        <v/>
      </c>
      <c r="F13" s="65" t="s">
        <v>523</v>
      </c>
      <c r="G13" s="66" t="str">
        <f>IFERROR(Tabla33[[#This Row],[Precio $]]*F13,"")</f>
        <v/>
      </c>
      <c r="K13" s="17" t="s">
        <v>500</v>
      </c>
      <c r="L13" s="14" t="s">
        <v>501</v>
      </c>
      <c r="M13" s="23">
        <f>$M$11*0.02</f>
        <v>0</v>
      </c>
    </row>
    <row r="14" spans="1:13" ht="25.15" customHeight="1" x14ac:dyDescent="0.25">
      <c r="B14" s="63" t="s">
        <v>715</v>
      </c>
      <c r="C14" s="63" t="s">
        <v>714</v>
      </c>
      <c r="D14" s="64" t="str">
        <f>IFERROR(VLOOKUP(Tabla33[[#This Row],[Elemento/Tarea]],'LISTA DE PRECIOS'!C7:F161,4,FALSE),"")</f>
        <v/>
      </c>
      <c r="E14" s="64" t="str">
        <f>IFERROR(VLOOKUP(Tabla33[[#This Row],[Elemento/Tarea]],'LISTA DE PRECIOS'!C7:F161,3,FALSE),"")</f>
        <v/>
      </c>
      <c r="F14" s="65" t="s">
        <v>523</v>
      </c>
      <c r="G14" s="66" t="str">
        <f>IFERROR(Tabla33[[#This Row],[Precio $]]*F14,"")</f>
        <v/>
      </c>
      <c r="K14" s="17" t="s">
        <v>502</v>
      </c>
      <c r="L14" s="14" t="s">
        <v>503</v>
      </c>
      <c r="M14" s="23">
        <f>$M$12+$M$11</f>
        <v>0</v>
      </c>
    </row>
    <row r="15" spans="1:13" ht="25.15" customHeight="1" x14ac:dyDescent="0.25">
      <c r="B15" s="63" t="s">
        <v>715</v>
      </c>
      <c r="C15" s="63" t="s">
        <v>714</v>
      </c>
      <c r="D15" s="64" t="str">
        <f>IFERROR(VLOOKUP(Tabla33[[#This Row],[Elemento/Tarea]],'LISTA DE PRECIOS'!C8:F162,4,FALSE),"")</f>
        <v/>
      </c>
      <c r="E15" s="64" t="str">
        <f>IFERROR(VLOOKUP(Tabla33[[#This Row],[Elemento/Tarea]],'LISTA DE PRECIOS'!C8:F162,3,FALSE),"")</f>
        <v/>
      </c>
      <c r="F15" s="65" t="s">
        <v>523</v>
      </c>
      <c r="G15" s="66" t="str">
        <f>IFERROR(Tabla33[[#This Row],[Precio $]]*F15,"")</f>
        <v/>
      </c>
      <c r="K15" s="17" t="s">
        <v>504</v>
      </c>
      <c r="L15" s="14" t="s">
        <v>505</v>
      </c>
      <c r="M15" s="23">
        <f>$M$14*0.1</f>
        <v>0</v>
      </c>
    </row>
    <row r="16" spans="1:13" ht="25.15" customHeight="1" x14ac:dyDescent="0.25">
      <c r="B16" s="63" t="s">
        <v>715</v>
      </c>
      <c r="C16" s="63" t="s">
        <v>714</v>
      </c>
      <c r="D16" s="64" t="str">
        <f>IFERROR(VLOOKUP(Tabla33[[#This Row],[Elemento/Tarea]],'LISTA DE PRECIOS'!C9:F163,4,FALSE),"")</f>
        <v/>
      </c>
      <c r="E16" s="64" t="str">
        <f>IFERROR(VLOOKUP(Tabla33[[#This Row],[Elemento/Tarea]],'LISTA DE PRECIOS'!C9:F163,3,FALSE),"")</f>
        <v/>
      </c>
      <c r="F16" s="65" t="s">
        <v>523</v>
      </c>
      <c r="G16" s="66" t="str">
        <f>IFERROR(Tabla33[[#This Row],[Precio $]]*F16,"")</f>
        <v/>
      </c>
      <c r="K16" s="17" t="s">
        <v>506</v>
      </c>
      <c r="L16" s="14" t="s">
        <v>507</v>
      </c>
      <c r="M16" s="23">
        <f>$M$14+$M$15+$M$13</f>
        <v>0</v>
      </c>
    </row>
    <row r="17" spans="2:13" ht="25.15" customHeight="1" thickBot="1" x14ac:dyDescent="0.3">
      <c r="B17" s="63" t="s">
        <v>715</v>
      </c>
      <c r="C17" s="63" t="s">
        <v>714</v>
      </c>
      <c r="D17" s="64" t="str">
        <f>IFERROR(VLOOKUP(Tabla33[[#This Row],[Elemento/Tarea]],'LISTA DE PRECIOS'!C10:F164,4,FALSE),"")</f>
        <v/>
      </c>
      <c r="E17" s="64" t="str">
        <f>IFERROR(VLOOKUP(Tabla33[[#This Row],[Elemento/Tarea]],'LISTA DE PRECIOS'!C10:F164,3,FALSE),"")</f>
        <v/>
      </c>
      <c r="F17" s="65" t="s">
        <v>523</v>
      </c>
      <c r="G17" s="66" t="str">
        <f>IFERROR(Tabla33[[#This Row],[Precio $]]*F17,"")</f>
        <v/>
      </c>
      <c r="K17" s="18" t="s">
        <v>508</v>
      </c>
      <c r="L17" s="19" t="s">
        <v>509</v>
      </c>
      <c r="M17" s="24">
        <f>$M$16*0.245</f>
        <v>0</v>
      </c>
    </row>
    <row r="18" spans="2:13" ht="25.15" customHeight="1" x14ac:dyDescent="0.25">
      <c r="B18" s="63" t="s">
        <v>715</v>
      </c>
      <c r="C18" s="63" t="s">
        <v>714</v>
      </c>
      <c r="D18" s="64" t="str">
        <f>IFERROR(VLOOKUP(Tabla33[[#This Row],[Elemento/Tarea]],'LISTA DE PRECIOS'!C11:F165,4,FALSE),"")</f>
        <v/>
      </c>
      <c r="E18" s="64" t="str">
        <f>IFERROR(VLOOKUP(Tabla33[[#This Row],[Elemento/Tarea]],'LISTA DE PRECIOS'!C11:F165,3,FALSE),"")</f>
        <v/>
      </c>
      <c r="F18" s="65" t="s">
        <v>523</v>
      </c>
      <c r="G18" s="66" t="str">
        <f>IFERROR(Tabla33[[#This Row],[Precio $]]*F18,"")</f>
        <v/>
      </c>
    </row>
    <row r="19" spans="2:13" ht="25.15" customHeight="1" thickBot="1" x14ac:dyDescent="0.3">
      <c r="B19" s="63" t="s">
        <v>715</v>
      </c>
      <c r="C19" s="63" t="s">
        <v>714</v>
      </c>
      <c r="D19" s="64" t="str">
        <f>IFERROR(VLOOKUP(Tabla33[[#This Row],[Elemento/Tarea]],'LISTA DE PRECIOS'!C12:F166,4,FALSE),"")</f>
        <v/>
      </c>
      <c r="E19" s="64" t="str">
        <f>IFERROR(VLOOKUP(Tabla33[[#This Row],[Elemento/Tarea]],'LISTA DE PRECIOS'!C12:F166,3,FALSE),"")</f>
        <v/>
      </c>
      <c r="F19" s="65" t="s">
        <v>523</v>
      </c>
      <c r="G19" s="66" t="str">
        <f>IFERROR(Tabla33[[#This Row],[Precio $]]*F19,"")</f>
        <v/>
      </c>
    </row>
    <row r="20" spans="2:13" ht="25.15" customHeight="1" thickBot="1" x14ac:dyDescent="0.3">
      <c r="B20" s="63" t="s">
        <v>715</v>
      </c>
      <c r="C20" s="63" t="s">
        <v>714</v>
      </c>
      <c r="D20" s="64" t="str">
        <f>IFERROR(VLOOKUP(Tabla33[[#This Row],[Elemento/Tarea]],'LISTA DE PRECIOS'!C13:F167,4,FALSE),"")</f>
        <v/>
      </c>
      <c r="E20" s="64" t="str">
        <f>IFERROR(VLOOKUP(Tabla33[[#This Row],[Elemento/Tarea]],'LISTA DE PRECIOS'!C13:F167,3,FALSE),"")</f>
        <v/>
      </c>
      <c r="F20" s="65" t="s">
        <v>523</v>
      </c>
      <c r="G20" s="66" t="str">
        <f>IFERROR(Tabla33[[#This Row],[Precio $]]*F20,"")</f>
        <v/>
      </c>
      <c r="K20" s="20" t="s">
        <v>510</v>
      </c>
      <c r="L20" s="21" t="s">
        <v>511</v>
      </c>
      <c r="M20" s="25">
        <f>M16+M17</f>
        <v>0</v>
      </c>
    </row>
    <row r="21" spans="2:13" ht="25.15" customHeight="1" x14ac:dyDescent="0.25">
      <c r="B21" s="63" t="s">
        <v>715</v>
      </c>
      <c r="C21" s="63" t="s">
        <v>714</v>
      </c>
      <c r="D21" s="64" t="str">
        <f>IFERROR(VLOOKUP(Tabla33[[#This Row],[Elemento/Tarea]],'LISTA DE PRECIOS'!C14:F168,4,FALSE),"")</f>
        <v/>
      </c>
      <c r="E21" s="64" t="str">
        <f>IFERROR(VLOOKUP(Tabla33[[#This Row],[Elemento/Tarea]],'LISTA DE PRECIOS'!C14:F168,3,FALSE),"")</f>
        <v/>
      </c>
      <c r="F21" s="65" t="s">
        <v>523</v>
      </c>
      <c r="G21" s="66" t="str">
        <f>IFERROR(Tabla33[[#This Row],[Precio $]]*F21,"")</f>
        <v/>
      </c>
    </row>
    <row r="22" spans="2:13" ht="25.15" customHeight="1" x14ac:dyDescent="0.25">
      <c r="B22" s="63" t="s">
        <v>715</v>
      </c>
      <c r="C22" s="63" t="s">
        <v>714</v>
      </c>
      <c r="D22" s="64" t="str">
        <f>IFERROR(VLOOKUP(Tabla33[[#This Row],[Elemento/Tarea]],'LISTA DE PRECIOS'!C15:F169,4,FALSE),"")</f>
        <v/>
      </c>
      <c r="E22" s="64" t="str">
        <f>IFERROR(VLOOKUP(Tabla33[[#This Row],[Elemento/Tarea]],'LISTA DE PRECIOS'!C15:F169,3,FALSE),"")</f>
        <v/>
      </c>
      <c r="F22" s="65" t="s">
        <v>523</v>
      </c>
      <c r="G22" s="66" t="str">
        <f>IFERROR(Tabla33[[#This Row],[Precio $]]*F22,"")</f>
        <v/>
      </c>
    </row>
    <row r="23" spans="2:13" ht="25.15" customHeight="1" x14ac:dyDescent="0.25">
      <c r="B23" s="63" t="s">
        <v>715</v>
      </c>
      <c r="C23" s="63" t="s">
        <v>714</v>
      </c>
      <c r="D23" s="64" t="str">
        <f>IFERROR(VLOOKUP(Tabla33[[#This Row],[Elemento/Tarea]],'LISTA DE PRECIOS'!C16:F170,4,FALSE),"")</f>
        <v/>
      </c>
      <c r="E23" s="64" t="str">
        <f>IFERROR(VLOOKUP(Tabla33[[#This Row],[Elemento/Tarea]],'LISTA DE PRECIOS'!C16:F170,3,FALSE),"")</f>
        <v/>
      </c>
      <c r="F23" s="65" t="s">
        <v>523</v>
      </c>
      <c r="G23" s="66" t="str">
        <f>IFERROR(Tabla33[[#This Row],[Precio $]]*F23,"")</f>
        <v/>
      </c>
    </row>
    <row r="24" spans="2:13" ht="25.15" customHeight="1" x14ac:dyDescent="0.25">
      <c r="B24" s="63" t="s">
        <v>715</v>
      </c>
      <c r="C24" s="63" t="s">
        <v>714</v>
      </c>
      <c r="D24" s="64" t="str">
        <f>IFERROR(VLOOKUP(Tabla33[[#This Row],[Elemento/Tarea]],'LISTA DE PRECIOS'!C17:F171,4,FALSE),"")</f>
        <v/>
      </c>
      <c r="E24" s="64" t="str">
        <f>IFERROR(VLOOKUP(Tabla33[[#This Row],[Elemento/Tarea]],'LISTA DE PRECIOS'!C17:F171,3,FALSE),"")</f>
        <v/>
      </c>
      <c r="F24" s="65" t="s">
        <v>523</v>
      </c>
      <c r="G24" s="66" t="str">
        <f>IFERROR(Tabla33[[#This Row],[Precio $]]*F24,"")</f>
        <v/>
      </c>
    </row>
    <row r="25" spans="2:13" ht="25.15" customHeight="1" x14ac:dyDescent="0.25">
      <c r="B25" s="63" t="s">
        <v>715</v>
      </c>
      <c r="C25" s="63" t="s">
        <v>714</v>
      </c>
      <c r="D25" s="64" t="str">
        <f>IFERROR(VLOOKUP(Tabla33[[#This Row],[Elemento/Tarea]],'LISTA DE PRECIOS'!C18:F172,4,FALSE),"")</f>
        <v/>
      </c>
      <c r="E25" s="64" t="str">
        <f>IFERROR(VLOOKUP(Tabla33[[#This Row],[Elemento/Tarea]],'LISTA DE PRECIOS'!C18:F172,3,FALSE),"")</f>
        <v/>
      </c>
      <c r="F25" s="65" t="s">
        <v>523</v>
      </c>
      <c r="G25" s="66" t="str">
        <f>IFERROR(Tabla33[[#This Row],[Precio $]]*F25,"")</f>
        <v/>
      </c>
    </row>
    <row r="26" spans="2:13" ht="25.15" customHeight="1" x14ac:dyDescent="0.25">
      <c r="B26" s="63" t="s">
        <v>715</v>
      </c>
      <c r="C26" s="63" t="s">
        <v>714</v>
      </c>
      <c r="D26" s="64" t="str">
        <f>IFERROR(VLOOKUP(Tabla33[[#This Row],[Elemento/Tarea]],'LISTA DE PRECIOS'!C19:F173,4,FALSE),"")</f>
        <v/>
      </c>
      <c r="E26" s="64" t="str">
        <f>IFERROR(VLOOKUP(Tabla33[[#This Row],[Elemento/Tarea]],'LISTA DE PRECIOS'!C19:F173,3,FALSE),"")</f>
        <v/>
      </c>
      <c r="F26" s="65" t="s">
        <v>523</v>
      </c>
      <c r="G26" s="66" t="str">
        <f>IFERROR(Tabla33[[#This Row],[Precio $]]*F26,"")</f>
        <v/>
      </c>
    </row>
    <row r="27" spans="2:13" ht="25.15" customHeight="1" x14ac:dyDescent="0.25">
      <c r="B27" s="63" t="s">
        <v>715</v>
      </c>
      <c r="C27" s="63" t="s">
        <v>714</v>
      </c>
      <c r="D27" s="64" t="str">
        <f>IFERROR(VLOOKUP(Tabla33[[#This Row],[Elemento/Tarea]],'LISTA DE PRECIOS'!C20:F174,4,FALSE),"")</f>
        <v/>
      </c>
      <c r="E27" s="64" t="str">
        <f>IFERROR(VLOOKUP(Tabla33[[#This Row],[Elemento/Tarea]],'LISTA DE PRECIOS'!C20:F174,3,FALSE),"")</f>
        <v/>
      </c>
      <c r="F27" s="65" t="s">
        <v>523</v>
      </c>
      <c r="G27" s="66" t="str">
        <f>IFERROR(Tabla33[[#This Row],[Precio $]]*F27,"")</f>
        <v/>
      </c>
    </row>
    <row r="28" spans="2:13" ht="25.15" customHeight="1" x14ac:dyDescent="0.25">
      <c r="B28" s="63" t="s">
        <v>715</v>
      </c>
      <c r="C28" s="63" t="s">
        <v>714</v>
      </c>
      <c r="D28" s="64" t="str">
        <f>IFERROR(VLOOKUP(Tabla33[[#This Row],[Elemento/Tarea]],'LISTA DE PRECIOS'!C21:F175,4,FALSE),"")</f>
        <v/>
      </c>
      <c r="E28" s="64" t="str">
        <f>IFERROR(VLOOKUP(Tabla33[[#This Row],[Elemento/Tarea]],'LISTA DE PRECIOS'!C21:F175,3,FALSE),"")</f>
        <v/>
      </c>
      <c r="F28" s="65" t="s">
        <v>523</v>
      </c>
      <c r="G28" s="66" t="str">
        <f>IFERROR(Tabla33[[#This Row],[Precio $]]*F28,"")</f>
        <v/>
      </c>
    </row>
    <row r="29" spans="2:13" ht="25.15" customHeight="1" x14ac:dyDescent="0.25">
      <c r="B29" s="63" t="s">
        <v>715</v>
      </c>
      <c r="C29" s="63" t="s">
        <v>714</v>
      </c>
      <c r="D29" s="64" t="str">
        <f>IFERROR(VLOOKUP(Tabla33[[#This Row],[Elemento/Tarea]],'LISTA DE PRECIOS'!C22:F176,4,FALSE),"")</f>
        <v/>
      </c>
      <c r="E29" s="64" t="str">
        <f>IFERROR(VLOOKUP(Tabla33[[#This Row],[Elemento/Tarea]],'LISTA DE PRECIOS'!C22:F176,3,FALSE),"")</f>
        <v/>
      </c>
      <c r="F29" s="65" t="s">
        <v>523</v>
      </c>
      <c r="G29" s="66" t="str">
        <f>IFERROR(Tabla33[[#This Row],[Precio $]]*F29,"")</f>
        <v/>
      </c>
    </row>
    <row r="30" spans="2:13" ht="25.15" customHeight="1" x14ac:dyDescent="0.25">
      <c r="B30" s="63" t="s">
        <v>715</v>
      </c>
      <c r="C30" s="63" t="s">
        <v>714</v>
      </c>
      <c r="D30" s="64" t="str">
        <f>IFERROR(VLOOKUP(Tabla33[[#This Row],[Elemento/Tarea]],'LISTA DE PRECIOS'!C23:F177,4,FALSE),"")</f>
        <v/>
      </c>
      <c r="E30" s="64" t="str">
        <f>IFERROR(VLOOKUP(Tabla33[[#This Row],[Elemento/Tarea]],'LISTA DE PRECIOS'!C23:F177,3,FALSE),"")</f>
        <v/>
      </c>
      <c r="F30" s="65" t="s">
        <v>523</v>
      </c>
      <c r="G30" s="66" t="str">
        <f>IFERROR(Tabla33[[#This Row],[Precio $]]*F30,"")</f>
        <v/>
      </c>
    </row>
    <row r="31" spans="2:13" ht="25.15" customHeight="1" x14ac:dyDescent="0.25">
      <c r="B31" s="63" t="s">
        <v>715</v>
      </c>
      <c r="C31" s="63" t="s">
        <v>714</v>
      </c>
      <c r="D31" s="64" t="str">
        <f>IFERROR(VLOOKUP(Tabla33[[#This Row],[Elemento/Tarea]],'LISTA DE PRECIOS'!C24:F178,4,FALSE),"")</f>
        <v/>
      </c>
      <c r="E31" s="64" t="str">
        <f>IFERROR(VLOOKUP(Tabla33[[#This Row],[Elemento/Tarea]],'LISTA DE PRECIOS'!C24:F178,3,FALSE),"")</f>
        <v/>
      </c>
      <c r="F31" s="65" t="s">
        <v>523</v>
      </c>
      <c r="G31" s="66" t="str">
        <f>IFERROR(Tabla33[[#This Row],[Precio $]]*F31,"")</f>
        <v/>
      </c>
    </row>
    <row r="32" spans="2:13" ht="25.15" customHeight="1" x14ac:dyDescent="0.25">
      <c r="B32" s="63" t="s">
        <v>715</v>
      </c>
      <c r="C32" s="63" t="s">
        <v>714</v>
      </c>
      <c r="D32" s="64" t="str">
        <f>IFERROR(VLOOKUP(Tabla33[[#This Row],[Elemento/Tarea]],'LISTA DE PRECIOS'!C25:F179,4,FALSE),"")</f>
        <v/>
      </c>
      <c r="E32" s="64" t="str">
        <f>IFERROR(VLOOKUP(Tabla33[[#This Row],[Elemento/Tarea]],'LISTA DE PRECIOS'!C25:F179,3,FALSE),"")</f>
        <v/>
      </c>
      <c r="F32" s="65" t="s">
        <v>523</v>
      </c>
      <c r="G32" s="66" t="str">
        <f>IFERROR(Tabla33[[#This Row],[Precio $]]*F32,"")</f>
        <v/>
      </c>
    </row>
    <row r="33" spans="2:13" ht="25.15" customHeight="1" x14ac:dyDescent="0.25">
      <c r="B33" s="63" t="s">
        <v>715</v>
      </c>
      <c r="C33" s="63" t="s">
        <v>714</v>
      </c>
      <c r="D33" s="64" t="str">
        <f>IFERROR(VLOOKUP(Tabla33[[#This Row],[Elemento/Tarea]],'LISTA DE PRECIOS'!C26:F180,4,FALSE),"")</f>
        <v/>
      </c>
      <c r="E33" s="64" t="str">
        <f>IFERROR(VLOOKUP(Tabla33[[#This Row],[Elemento/Tarea]],'LISTA DE PRECIOS'!C26:F180,3,FALSE),"")</f>
        <v/>
      </c>
      <c r="F33" s="65" t="s">
        <v>523</v>
      </c>
      <c r="G33" s="66" t="str">
        <f>IFERROR(Tabla33[[#This Row],[Precio $]]*F33,"")</f>
        <v/>
      </c>
    </row>
    <row r="34" spans="2:13" ht="25.15" customHeight="1" x14ac:dyDescent="0.25">
      <c r="B34" s="63" t="s">
        <v>715</v>
      </c>
      <c r="C34" s="63" t="s">
        <v>714</v>
      </c>
      <c r="D34" s="64" t="str">
        <f>IFERROR(VLOOKUP(Tabla33[[#This Row],[Elemento/Tarea]],'LISTA DE PRECIOS'!C27:F181,4,FALSE),"")</f>
        <v/>
      </c>
      <c r="E34" s="64" t="str">
        <f>IFERROR(VLOOKUP(Tabla33[[#This Row],[Elemento/Tarea]],'LISTA DE PRECIOS'!C27:F181,3,FALSE),"")</f>
        <v/>
      </c>
      <c r="F34" s="65" t="s">
        <v>523</v>
      </c>
      <c r="G34" s="66" t="str">
        <f>IFERROR(Tabla33[[#This Row],[Precio $]]*F34,"")</f>
        <v/>
      </c>
    </row>
    <row r="35" spans="2:13" ht="25.15" customHeight="1" x14ac:dyDescent="0.25">
      <c r="B35" s="63" t="s">
        <v>715</v>
      </c>
      <c r="C35" s="63" t="s">
        <v>714</v>
      </c>
      <c r="D35" s="64" t="str">
        <f>IFERROR(VLOOKUP(Tabla33[[#This Row],[Elemento/Tarea]],'LISTA DE PRECIOS'!C28:F182,4,FALSE),"")</f>
        <v/>
      </c>
      <c r="E35" s="64" t="str">
        <f>IFERROR(VLOOKUP(Tabla33[[#This Row],[Elemento/Tarea]],'LISTA DE PRECIOS'!C28:F182,3,FALSE),"")</f>
        <v/>
      </c>
      <c r="F35" s="65" t="s">
        <v>523</v>
      </c>
      <c r="G35" s="66" t="str">
        <f>IFERROR(Tabla33[[#This Row],[Precio $]]*F35,"")</f>
        <v/>
      </c>
      <c r="M35"/>
    </row>
    <row r="36" spans="2:13" ht="25.15" customHeight="1" x14ac:dyDescent="0.25">
      <c r="B36" s="63" t="s">
        <v>715</v>
      </c>
      <c r="C36" s="63" t="s">
        <v>714</v>
      </c>
      <c r="D36" s="64" t="str">
        <f>IFERROR(VLOOKUP(Tabla33[[#This Row],[Elemento/Tarea]],'LISTA DE PRECIOS'!C29:F183,4,FALSE),"")</f>
        <v/>
      </c>
      <c r="E36" s="64" t="str">
        <f>IFERROR(VLOOKUP(Tabla33[[#This Row],[Elemento/Tarea]],'LISTA DE PRECIOS'!C29:F183,3,FALSE),"")</f>
        <v/>
      </c>
      <c r="F36" s="65" t="s">
        <v>523</v>
      </c>
      <c r="G36" s="66" t="str">
        <f>IFERROR(Tabla33[[#This Row],[Precio $]]*F36,"")</f>
        <v/>
      </c>
      <c r="M36"/>
    </row>
    <row r="37" spans="2:13" ht="25.15" customHeight="1" x14ac:dyDescent="0.25">
      <c r="B37" s="63" t="s">
        <v>715</v>
      </c>
      <c r="C37" s="63" t="s">
        <v>714</v>
      </c>
      <c r="D37" s="64" t="str">
        <f>IFERROR(VLOOKUP(Tabla33[[#This Row],[Elemento/Tarea]],'LISTA DE PRECIOS'!C30:F184,4,FALSE),"")</f>
        <v/>
      </c>
      <c r="E37" s="64" t="str">
        <f>IFERROR(VLOOKUP(Tabla33[[#This Row],[Elemento/Tarea]],'LISTA DE PRECIOS'!C30:F184,3,FALSE),"")</f>
        <v/>
      </c>
      <c r="F37" s="65" t="s">
        <v>523</v>
      </c>
      <c r="G37" s="66" t="str">
        <f>IFERROR(Tabla33[[#This Row],[Precio $]]*F37,"")</f>
        <v/>
      </c>
      <c r="M37"/>
    </row>
    <row r="38" spans="2:13" ht="25.15" customHeight="1" x14ac:dyDescent="0.25">
      <c r="B38" s="63" t="s">
        <v>715</v>
      </c>
      <c r="C38" s="63" t="s">
        <v>714</v>
      </c>
      <c r="D38" s="64" t="str">
        <f>IFERROR(VLOOKUP(Tabla33[[#This Row],[Elemento/Tarea]],'LISTA DE PRECIOS'!C31:F185,4,FALSE),"")</f>
        <v/>
      </c>
      <c r="E38" s="64" t="str">
        <f>IFERROR(VLOOKUP(Tabla33[[#This Row],[Elemento/Tarea]],'LISTA DE PRECIOS'!C31:F185,3,FALSE),"")</f>
        <v/>
      </c>
      <c r="F38" s="65" t="s">
        <v>523</v>
      </c>
      <c r="G38" s="66" t="str">
        <f>IFERROR(Tabla33[[#This Row],[Precio $]]*F38,"")</f>
        <v/>
      </c>
      <c r="M38"/>
    </row>
    <row r="39" spans="2:13" ht="25.15" customHeight="1" x14ac:dyDescent="0.25">
      <c r="B39" s="63" t="s">
        <v>715</v>
      </c>
      <c r="C39" s="63" t="s">
        <v>714</v>
      </c>
      <c r="D39" s="64" t="str">
        <f>IFERROR(VLOOKUP(Tabla33[[#This Row],[Elemento/Tarea]],'LISTA DE PRECIOS'!C32:F186,4,FALSE),"")</f>
        <v/>
      </c>
      <c r="E39" s="64" t="str">
        <f>IFERROR(VLOOKUP(Tabla33[[#This Row],[Elemento/Tarea]],'LISTA DE PRECIOS'!C32:F186,3,FALSE),"")</f>
        <v/>
      </c>
      <c r="F39" s="65" t="s">
        <v>523</v>
      </c>
      <c r="G39" s="66" t="str">
        <f>IFERROR(Tabla33[[#This Row],[Precio $]]*F39,"")</f>
        <v/>
      </c>
      <c r="M39"/>
    </row>
    <row r="40" spans="2:13" ht="25.15" customHeight="1" x14ac:dyDescent="0.25">
      <c r="B40" s="63" t="s">
        <v>715</v>
      </c>
      <c r="C40" s="63" t="s">
        <v>714</v>
      </c>
      <c r="D40" s="64" t="str">
        <f>IFERROR(VLOOKUP(Tabla33[[#This Row],[Elemento/Tarea]],'LISTA DE PRECIOS'!C33:F187,4,FALSE),"")</f>
        <v/>
      </c>
      <c r="E40" s="64" t="str">
        <f>IFERROR(VLOOKUP(Tabla33[[#This Row],[Elemento/Tarea]],'LISTA DE PRECIOS'!C33:F187,3,FALSE),"")</f>
        <v/>
      </c>
      <c r="F40" s="65" t="s">
        <v>523</v>
      </c>
      <c r="G40" s="66" t="str">
        <f>IFERROR(Tabla33[[#This Row],[Precio $]]*F40,"")</f>
        <v/>
      </c>
      <c r="M40"/>
    </row>
    <row r="41" spans="2:13" ht="25.15" customHeight="1" x14ac:dyDescent="0.25">
      <c r="B41" s="63" t="s">
        <v>715</v>
      </c>
      <c r="C41" s="63" t="s">
        <v>714</v>
      </c>
      <c r="D41" s="64" t="str">
        <f>IFERROR(VLOOKUP(Tabla33[[#This Row],[Elemento/Tarea]],'LISTA DE PRECIOS'!C34:F188,4,FALSE),"")</f>
        <v/>
      </c>
      <c r="E41" s="64" t="str">
        <f>IFERROR(VLOOKUP(Tabla33[[#This Row],[Elemento/Tarea]],'LISTA DE PRECIOS'!C34:F188,3,FALSE),"")</f>
        <v/>
      </c>
      <c r="F41" s="65" t="s">
        <v>523</v>
      </c>
      <c r="G41" s="66" t="str">
        <f>IFERROR(Tabla33[[#This Row],[Precio $]]*F41,"")</f>
        <v/>
      </c>
      <c r="M41"/>
    </row>
    <row r="42" spans="2:13" ht="25.15" customHeight="1" x14ac:dyDescent="0.25">
      <c r="B42" s="63" t="s">
        <v>715</v>
      </c>
      <c r="C42" s="63" t="s">
        <v>714</v>
      </c>
      <c r="D42" s="64" t="str">
        <f>IFERROR(VLOOKUP(Tabla33[[#This Row],[Elemento/Tarea]],'LISTA DE PRECIOS'!C35:F189,4,FALSE),"")</f>
        <v/>
      </c>
      <c r="E42" s="64" t="str">
        <f>IFERROR(VLOOKUP(Tabla33[[#This Row],[Elemento/Tarea]],'LISTA DE PRECIOS'!C35:F189,3,FALSE),"")</f>
        <v/>
      </c>
      <c r="F42" s="65" t="s">
        <v>523</v>
      </c>
      <c r="G42" s="66" t="str">
        <f>IFERROR(Tabla33[[#This Row],[Precio $]]*F42,"")</f>
        <v/>
      </c>
      <c r="M42"/>
    </row>
    <row r="43" spans="2:13" x14ac:dyDescent="0.25">
      <c r="B43" s="67"/>
      <c r="C43" s="67"/>
      <c r="E43" s="55"/>
      <c r="F43" s="56"/>
      <c r="G43" s="68"/>
      <c r="M43"/>
    </row>
    <row r="44" spans="2:13" x14ac:dyDescent="0.25">
      <c r="B44" s="67"/>
      <c r="C44" s="67"/>
      <c r="E44" s="55"/>
      <c r="F44" s="56"/>
      <c r="G44" s="68"/>
      <c r="M44"/>
    </row>
    <row r="45" spans="2:13" x14ac:dyDescent="0.25">
      <c r="B45" s="67"/>
      <c r="C45" s="67"/>
      <c r="E45" s="55"/>
      <c r="F45" s="56"/>
      <c r="G45" s="68"/>
      <c r="M45"/>
    </row>
    <row r="48" spans="2:13" x14ac:dyDescent="0.25">
      <c r="B48" s="74" t="s">
        <v>717</v>
      </c>
      <c r="C48" s="74"/>
      <c r="M48"/>
    </row>
    <row r="49" spans="2:13" x14ac:dyDescent="0.25">
      <c r="B49" s="69" t="s">
        <v>454</v>
      </c>
      <c r="C49" s="69" t="s">
        <v>718</v>
      </c>
      <c r="D49" s="69" t="s">
        <v>719</v>
      </c>
      <c r="E49" s="69" t="s">
        <v>720</v>
      </c>
      <c r="M49"/>
    </row>
    <row r="50" spans="2:13" x14ac:dyDescent="0.25">
      <c r="B50" s="70"/>
      <c r="C50" s="70"/>
      <c r="D50" s="70"/>
      <c r="E50" s="70">
        <f>IFERROR(D50*C50,"")</f>
        <v>0</v>
      </c>
      <c r="M50"/>
    </row>
    <row r="51" spans="2:13" x14ac:dyDescent="0.25">
      <c r="B51" s="71"/>
      <c r="C51" s="71"/>
      <c r="D51" s="71"/>
      <c r="E51" s="71">
        <f t="shared" ref="E51:E58" si="0">IFERROR(D51*C51,"")</f>
        <v>0</v>
      </c>
      <c r="M51"/>
    </row>
    <row r="52" spans="2:13" x14ac:dyDescent="0.25">
      <c r="B52" s="70"/>
      <c r="C52" s="70"/>
      <c r="D52" s="70"/>
      <c r="E52" s="70">
        <f t="shared" si="0"/>
        <v>0</v>
      </c>
    </row>
    <row r="53" spans="2:13" x14ac:dyDescent="0.25">
      <c r="B53" s="71"/>
      <c r="C53" s="71"/>
      <c r="D53" s="71"/>
      <c r="E53" s="71">
        <f t="shared" si="0"/>
        <v>0</v>
      </c>
    </row>
    <row r="54" spans="2:13" x14ac:dyDescent="0.25">
      <c r="B54" s="70"/>
      <c r="C54" s="70"/>
      <c r="D54" s="70"/>
      <c r="E54" s="70">
        <f t="shared" si="0"/>
        <v>0</v>
      </c>
    </row>
    <row r="55" spans="2:13" x14ac:dyDescent="0.25">
      <c r="B55" s="71"/>
      <c r="C55" s="71"/>
      <c r="D55" s="64"/>
      <c r="E55" s="71">
        <f t="shared" si="0"/>
        <v>0</v>
      </c>
    </row>
    <row r="56" spans="2:13" x14ac:dyDescent="0.25">
      <c r="B56" s="70"/>
      <c r="C56" s="70"/>
      <c r="D56" s="70"/>
      <c r="E56" s="70">
        <f t="shared" si="0"/>
        <v>0</v>
      </c>
    </row>
    <row r="57" spans="2:13" x14ac:dyDescent="0.25">
      <c r="B57" s="71"/>
      <c r="C57" s="71"/>
      <c r="D57" s="71"/>
      <c r="E57" s="71">
        <f t="shared" si="0"/>
        <v>0</v>
      </c>
    </row>
    <row r="58" spans="2:13" x14ac:dyDescent="0.25">
      <c r="B58" s="70"/>
      <c r="C58" s="70"/>
      <c r="D58" s="70"/>
      <c r="E58" s="70">
        <f t="shared" si="0"/>
        <v>0</v>
      </c>
    </row>
  </sheetData>
  <mergeCells count="2">
    <mergeCell ref="B7:C7"/>
    <mergeCell ref="B48:C48"/>
  </mergeCells>
  <dataValidations count="1">
    <dataValidation type="list" allowBlank="1" showInputMessage="1" showErrorMessage="1" sqref="C11:C45" xr:uid="{21240572-AB1B-4E23-9FE2-FBC73AE97B5D}">
      <formula1>INDIRECT(B11)</formula1>
    </dataValidation>
  </dataValidations>
  <pageMargins left="0.7" right="0.7" top="0.75" bottom="0.75" header="0.3" footer="0.3"/>
  <pageSetup paperSize="9" orientation="portrait" r:id="rId1"/>
  <ignoredErrors>
    <ignoredError sqref="C32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DEF25AE-9477-440E-BD52-8A9F379C1822}">
          <x14:formula1>
            <xm:f>'LISTA DE PRECIOS'!$H$4:$H$33</xm:f>
          </x14:formula1>
          <xm:sqref>B11:B42</xm:sqref>
        </x14:dataValidation>
        <x14:dataValidation type="list" allowBlank="1" showInputMessage="1" showErrorMessage="1" xr:uid="{61D0C30C-9314-40E7-9D68-8B8151510C80}">
          <x14:formula1>
            <xm:f>'LISTA DE PRECIOS'!$H$4:$H$40</xm:f>
          </x14:formula1>
          <xm:sqref>B43:B45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3:M34"/>
  <sheetViews>
    <sheetView zoomScaleNormal="100" workbookViewId="0">
      <selection activeCell="C10" sqref="C10"/>
    </sheetView>
  </sheetViews>
  <sheetFormatPr baseColWidth="10" defaultRowHeight="15" x14ac:dyDescent="0.25"/>
  <cols>
    <col min="1" max="1" width="2.7109375" bestFit="1" customWidth="1"/>
    <col min="2" max="2" width="16.7109375" style="2" bestFit="1" customWidth="1"/>
    <col min="3" max="3" width="45.7109375" style="2" bestFit="1" customWidth="1"/>
    <col min="5" max="5" width="17" style="3" customWidth="1"/>
    <col min="7" max="7" width="25.140625" style="3" customWidth="1"/>
    <col min="11" max="11" width="22.7109375" bestFit="1" customWidth="1"/>
    <col min="12" max="12" width="25.42578125" bestFit="1" customWidth="1"/>
    <col min="13" max="13" width="30.7109375" style="3" customWidth="1"/>
  </cols>
  <sheetData>
    <row r="3" spans="1:13" x14ac:dyDescent="0.25">
      <c r="A3" t="s">
        <v>513</v>
      </c>
      <c r="B3" t="s">
        <v>514</v>
      </c>
      <c r="C3" s="32"/>
    </row>
    <row r="4" spans="1:13" x14ac:dyDescent="0.25">
      <c r="A4" t="s">
        <v>515</v>
      </c>
      <c r="B4" t="s">
        <v>522</v>
      </c>
      <c r="C4" s="32"/>
    </row>
    <row r="5" spans="1:13" x14ac:dyDescent="0.25">
      <c r="A5" t="s">
        <v>516</v>
      </c>
      <c r="B5" t="s">
        <v>517</v>
      </c>
      <c r="C5" s="32"/>
    </row>
    <row r="6" spans="1:13" x14ac:dyDescent="0.25">
      <c r="A6" t="s">
        <v>518</v>
      </c>
      <c r="B6" s="32" t="s">
        <v>519</v>
      </c>
      <c r="C6" s="32"/>
    </row>
    <row r="7" spans="1:13" x14ac:dyDescent="0.25">
      <c r="A7" t="s">
        <v>520</v>
      </c>
      <c r="B7" t="s">
        <v>521</v>
      </c>
      <c r="C7" s="32"/>
    </row>
    <row r="9" spans="1:13" ht="15.75" thickBot="1" x14ac:dyDescent="0.3">
      <c r="B9" s="26" t="s">
        <v>435</v>
      </c>
      <c r="C9" s="27" t="s">
        <v>512</v>
      </c>
      <c r="D9" s="28" t="s">
        <v>369</v>
      </c>
      <c r="E9" s="29" t="s">
        <v>456</v>
      </c>
      <c r="F9" s="28" t="s">
        <v>457</v>
      </c>
      <c r="G9" s="30" t="s">
        <v>458</v>
      </c>
    </row>
    <row r="10" spans="1:13" ht="45" x14ac:dyDescent="0.25">
      <c r="B10" s="33" t="s">
        <v>459</v>
      </c>
      <c r="C10" s="33" t="s">
        <v>371</v>
      </c>
      <c r="D10" s="14" t="str">
        <f>IFERROR((VLOOKUP($C10,Tabla1[[#All],[SUBRUBRO]:[Costo-Costo actualizado]],2,0)),"")</f>
        <v>m³</v>
      </c>
      <c r="E10" s="31">
        <f>IFERROR((VLOOKUP($C10,Tabla1[[#All],[SUBRUBRO]:[Costo-Costo actualizado]],4,0)),"")</f>
        <v>8614.0625404978018</v>
      </c>
      <c r="F10" s="34" t="s">
        <v>523</v>
      </c>
      <c r="G10" s="31" t="str">
        <f>IFERROR(E10*F10,"")</f>
        <v/>
      </c>
      <c r="K10" s="15" t="s">
        <v>497</v>
      </c>
      <c r="L10" s="16" t="s">
        <v>524</v>
      </c>
      <c r="M10" s="22">
        <f>SUM($G$10:$G$34)</f>
        <v>0</v>
      </c>
    </row>
    <row r="11" spans="1:13" ht="30" x14ac:dyDescent="0.25">
      <c r="B11" s="33" t="s">
        <v>495</v>
      </c>
      <c r="C11" s="33" t="s">
        <v>496</v>
      </c>
      <c r="D11" s="14" t="str">
        <f>IFERROR((VLOOKUP($C11,Tabla1[[#All],[SUBRUBRO]:[Costo-Costo actualizado]],2,0)),"")</f>
        <v/>
      </c>
      <c r="E11" s="31" t="str">
        <f>IFERROR((VLOOKUP($C11,Tabla1[[#All],[SUBRUBRO]:[Costo-Costo actualizado]],4,0)),"")</f>
        <v/>
      </c>
      <c r="F11" s="34" t="s">
        <v>523</v>
      </c>
      <c r="G11" s="31" t="str">
        <f t="shared" ref="G11:G34" si="0">IFERROR(E11*F11,"")</f>
        <v/>
      </c>
      <c r="K11" s="17" t="s">
        <v>498</v>
      </c>
      <c r="L11" s="14" t="s">
        <v>499</v>
      </c>
      <c r="M11" s="23">
        <f>$M$10*0.15</f>
        <v>0</v>
      </c>
    </row>
    <row r="12" spans="1:13" ht="30" x14ac:dyDescent="0.25">
      <c r="B12" s="33" t="s">
        <v>495</v>
      </c>
      <c r="C12" s="33" t="s">
        <v>496</v>
      </c>
      <c r="D12" s="14" t="str">
        <f>IFERROR((VLOOKUP($C12,Tabla1[[#All],[SUBRUBRO]:[Costo-Costo actualizado]],2,0)),"")</f>
        <v/>
      </c>
      <c r="E12" s="31" t="str">
        <f>IFERROR((VLOOKUP($C12,Tabla1[[#All],[SUBRUBRO]:[Costo-Costo actualizado]],4,0)),"")</f>
        <v/>
      </c>
      <c r="F12" s="34" t="s">
        <v>523</v>
      </c>
      <c r="G12" s="31" t="str">
        <f t="shared" si="0"/>
        <v/>
      </c>
      <c r="K12" s="17" t="s">
        <v>500</v>
      </c>
      <c r="L12" s="14" t="s">
        <v>501</v>
      </c>
      <c r="M12" s="23">
        <f>$M$10*0.02</f>
        <v>0</v>
      </c>
    </row>
    <row r="13" spans="1:13" ht="30" x14ac:dyDescent="0.25">
      <c r="B13" s="33" t="s">
        <v>495</v>
      </c>
      <c r="C13" s="33" t="s">
        <v>496</v>
      </c>
      <c r="D13" s="14" t="str">
        <f>IFERROR((VLOOKUP($C13,Tabla1[[#All],[SUBRUBRO]:[Costo-Costo actualizado]],2,0)),"")</f>
        <v/>
      </c>
      <c r="E13" s="31" t="str">
        <f>IFERROR((VLOOKUP($C13,Tabla1[[#All],[SUBRUBRO]:[Costo-Costo actualizado]],4,0)),"")</f>
        <v/>
      </c>
      <c r="F13" s="34" t="s">
        <v>523</v>
      </c>
      <c r="G13" s="31" t="str">
        <f t="shared" si="0"/>
        <v/>
      </c>
      <c r="K13" s="17" t="s">
        <v>502</v>
      </c>
      <c r="L13" s="14" t="s">
        <v>503</v>
      </c>
      <c r="M13" s="23">
        <f>$M$11+$M$10</f>
        <v>0</v>
      </c>
    </row>
    <row r="14" spans="1:13" ht="30" x14ac:dyDescent="0.25">
      <c r="B14" s="33" t="s">
        <v>495</v>
      </c>
      <c r="C14" s="33" t="s">
        <v>496</v>
      </c>
      <c r="D14" s="14" t="str">
        <f>IFERROR((VLOOKUP($C14,Tabla1[[#All],[SUBRUBRO]:[Costo-Costo actualizado]],2,0)),"")</f>
        <v/>
      </c>
      <c r="E14" s="31" t="str">
        <f>IFERROR((VLOOKUP($C14,Tabla1[[#All],[SUBRUBRO]:[Costo-Costo actualizado]],4,0)),"")</f>
        <v/>
      </c>
      <c r="F14" s="34" t="s">
        <v>523</v>
      </c>
      <c r="G14" s="31" t="str">
        <f t="shared" si="0"/>
        <v/>
      </c>
      <c r="K14" s="17" t="s">
        <v>504</v>
      </c>
      <c r="L14" s="14" t="s">
        <v>505</v>
      </c>
      <c r="M14" s="23">
        <f>$M$13*0.1</f>
        <v>0</v>
      </c>
    </row>
    <row r="15" spans="1:13" ht="30" x14ac:dyDescent="0.25">
      <c r="B15" s="33" t="s">
        <v>495</v>
      </c>
      <c r="C15" s="33" t="s">
        <v>496</v>
      </c>
      <c r="D15" s="14" t="str">
        <f>IFERROR((VLOOKUP($C15,Tabla1[[#All],[SUBRUBRO]:[Costo-Costo actualizado]],2,0)),"")</f>
        <v/>
      </c>
      <c r="E15" s="31" t="str">
        <f>IFERROR((VLOOKUP($C15,Tabla1[[#All],[SUBRUBRO]:[Costo-Costo actualizado]],4,0)),"")</f>
        <v/>
      </c>
      <c r="F15" s="34" t="s">
        <v>523</v>
      </c>
      <c r="G15" s="31" t="str">
        <f t="shared" si="0"/>
        <v/>
      </c>
      <c r="K15" s="17" t="s">
        <v>506</v>
      </c>
      <c r="L15" s="14" t="s">
        <v>507</v>
      </c>
      <c r="M15" s="23">
        <f>$M$13+$M$14+$M$12</f>
        <v>0</v>
      </c>
    </row>
    <row r="16" spans="1:13" ht="30.75" thickBot="1" x14ac:dyDescent="0.3">
      <c r="B16" s="33" t="s">
        <v>495</v>
      </c>
      <c r="C16" s="33" t="s">
        <v>496</v>
      </c>
      <c r="D16" s="14" t="str">
        <f>IFERROR((VLOOKUP($C16,Tabla1[[#All],[SUBRUBRO]:[Costo-Costo actualizado]],2,0)),"")</f>
        <v/>
      </c>
      <c r="E16" s="31" t="str">
        <f>IFERROR((VLOOKUP($C16,Tabla1[[#All],[SUBRUBRO]:[Costo-Costo actualizado]],4,0)),"")</f>
        <v/>
      </c>
      <c r="F16" s="34" t="s">
        <v>523</v>
      </c>
      <c r="G16" s="31" t="str">
        <f t="shared" si="0"/>
        <v/>
      </c>
      <c r="K16" s="18" t="s">
        <v>508</v>
      </c>
      <c r="L16" s="19" t="s">
        <v>509</v>
      </c>
      <c r="M16" s="24">
        <f>$M$15*0.245</f>
        <v>0</v>
      </c>
    </row>
    <row r="17" spans="2:13" ht="30" x14ac:dyDescent="0.25">
      <c r="B17" s="33" t="s">
        <v>495</v>
      </c>
      <c r="C17" s="33" t="s">
        <v>496</v>
      </c>
      <c r="D17" s="14" t="str">
        <f>IFERROR((VLOOKUP($C17,Tabla1[[#All],[SUBRUBRO]:[Costo-Costo actualizado]],2,0)),"")</f>
        <v/>
      </c>
      <c r="E17" s="31" t="str">
        <f>IFERROR((VLOOKUP($C17,Tabla1[[#All],[SUBRUBRO]:[Costo-Costo actualizado]],4,0)),"")</f>
        <v/>
      </c>
      <c r="F17" s="34" t="s">
        <v>523</v>
      </c>
      <c r="G17" s="31" t="str">
        <f t="shared" si="0"/>
        <v/>
      </c>
    </row>
    <row r="18" spans="2:13" ht="30.75" thickBot="1" x14ac:dyDescent="0.3">
      <c r="B18" s="33" t="s">
        <v>495</v>
      </c>
      <c r="C18" s="33" t="s">
        <v>496</v>
      </c>
      <c r="D18" s="14" t="str">
        <f>IFERROR((VLOOKUP($C18,Tabla1[[#All],[SUBRUBRO]:[Costo-Costo actualizado]],2,0)),"")</f>
        <v/>
      </c>
      <c r="E18" s="31" t="str">
        <f>IFERROR((VLOOKUP($C18,Tabla1[[#All],[SUBRUBRO]:[Costo-Costo actualizado]],4,0)),"")</f>
        <v/>
      </c>
      <c r="F18" s="34" t="s">
        <v>523</v>
      </c>
      <c r="G18" s="31" t="str">
        <f t="shared" si="0"/>
        <v/>
      </c>
    </row>
    <row r="19" spans="2:13" ht="30.75" thickBot="1" x14ac:dyDescent="0.3">
      <c r="B19" s="33" t="s">
        <v>495</v>
      </c>
      <c r="C19" s="33" t="s">
        <v>496</v>
      </c>
      <c r="D19" s="14" t="str">
        <f>IFERROR((VLOOKUP($C19,Tabla1[[#All],[SUBRUBRO]:[Costo-Costo actualizado]],2,0)),"")</f>
        <v/>
      </c>
      <c r="E19" s="31" t="str">
        <f>IFERROR((VLOOKUP($C19,Tabla1[[#All],[SUBRUBRO]:[Costo-Costo actualizado]],4,0)),"")</f>
        <v/>
      </c>
      <c r="F19" s="34" t="s">
        <v>523</v>
      </c>
      <c r="G19" s="31" t="str">
        <f t="shared" si="0"/>
        <v/>
      </c>
      <c r="K19" s="20" t="s">
        <v>510</v>
      </c>
      <c r="L19" s="21" t="s">
        <v>511</v>
      </c>
      <c r="M19" s="25">
        <f>M15+M16</f>
        <v>0</v>
      </c>
    </row>
    <row r="20" spans="2:13" ht="30" x14ac:dyDescent="0.25">
      <c r="B20" s="33" t="s">
        <v>495</v>
      </c>
      <c r="C20" s="33" t="s">
        <v>496</v>
      </c>
      <c r="D20" s="14" t="str">
        <f>IFERROR((VLOOKUP($C20,Tabla1[[#All],[SUBRUBRO]:[Costo-Costo actualizado]],2,0)),"")</f>
        <v/>
      </c>
      <c r="E20" s="31" t="str">
        <f>IFERROR((VLOOKUP($C20,Tabla1[[#All],[SUBRUBRO]:[Costo-Costo actualizado]],4,0)),"")</f>
        <v/>
      </c>
      <c r="F20" s="34" t="s">
        <v>523</v>
      </c>
      <c r="G20" s="31" t="str">
        <f t="shared" si="0"/>
        <v/>
      </c>
    </row>
    <row r="21" spans="2:13" ht="30" x14ac:dyDescent="0.25">
      <c r="B21" s="33" t="s">
        <v>495</v>
      </c>
      <c r="C21" s="33" t="s">
        <v>496</v>
      </c>
      <c r="D21" s="14" t="str">
        <f>IFERROR((VLOOKUP($C21,Tabla1[[#All],[SUBRUBRO]:[Costo-Costo actualizado]],2,0)),"")</f>
        <v/>
      </c>
      <c r="E21" s="31" t="str">
        <f>IFERROR((VLOOKUP($C21,Tabla1[[#All],[SUBRUBRO]:[Costo-Costo actualizado]],4,0)),"")</f>
        <v/>
      </c>
      <c r="F21" s="34" t="s">
        <v>523</v>
      </c>
      <c r="G21" s="31" t="str">
        <f t="shared" si="0"/>
        <v/>
      </c>
    </row>
    <row r="22" spans="2:13" ht="30" x14ac:dyDescent="0.25">
      <c r="B22" s="33" t="s">
        <v>495</v>
      </c>
      <c r="C22" s="33" t="s">
        <v>496</v>
      </c>
      <c r="D22" s="14" t="str">
        <f>IFERROR((VLOOKUP($C22,Tabla1[[#All],[SUBRUBRO]:[Costo-Costo actualizado]],2,0)),"")</f>
        <v/>
      </c>
      <c r="E22" s="31" t="str">
        <f>IFERROR((VLOOKUP($C22,Tabla1[[#All],[SUBRUBRO]:[Costo-Costo actualizado]],4,0)),"")</f>
        <v/>
      </c>
      <c r="F22" s="34" t="s">
        <v>523</v>
      </c>
      <c r="G22" s="31" t="str">
        <f t="shared" si="0"/>
        <v/>
      </c>
    </row>
    <row r="23" spans="2:13" ht="30" x14ac:dyDescent="0.25">
      <c r="B23" s="33" t="s">
        <v>495</v>
      </c>
      <c r="C23" s="33" t="s">
        <v>496</v>
      </c>
      <c r="D23" s="14" t="str">
        <f>IFERROR((VLOOKUP($C23,Tabla1[[#All],[SUBRUBRO]:[Costo-Costo actualizado]],2,0)),"")</f>
        <v/>
      </c>
      <c r="E23" s="31" t="str">
        <f>IFERROR((VLOOKUP($C23,Tabla1[[#All],[SUBRUBRO]:[Costo-Costo actualizado]],4,0)),"")</f>
        <v/>
      </c>
      <c r="F23" s="34" t="s">
        <v>523</v>
      </c>
      <c r="G23" s="31" t="str">
        <f t="shared" si="0"/>
        <v/>
      </c>
    </row>
    <row r="24" spans="2:13" ht="30" x14ac:dyDescent="0.25">
      <c r="B24" s="33" t="s">
        <v>495</v>
      </c>
      <c r="C24" s="33" t="s">
        <v>496</v>
      </c>
      <c r="D24" s="14" t="str">
        <f>IFERROR((VLOOKUP($C24,Tabla1[[#All],[SUBRUBRO]:[Costo-Costo actualizado]],2,0)),"")</f>
        <v/>
      </c>
      <c r="E24" s="31" t="str">
        <f>IFERROR((VLOOKUP($C24,Tabla1[[#All],[SUBRUBRO]:[Costo-Costo actualizado]],4,0)),"")</f>
        <v/>
      </c>
      <c r="F24" s="34" t="s">
        <v>523</v>
      </c>
      <c r="G24" s="31" t="str">
        <f t="shared" si="0"/>
        <v/>
      </c>
    </row>
    <row r="25" spans="2:13" ht="30" x14ac:dyDescent="0.25">
      <c r="B25" s="33" t="s">
        <v>495</v>
      </c>
      <c r="C25" s="33" t="s">
        <v>496</v>
      </c>
      <c r="D25" s="14" t="str">
        <f>IFERROR((VLOOKUP($C25,Tabla1[[#All],[SUBRUBRO]:[Costo-Costo actualizado]],2,0)),"")</f>
        <v/>
      </c>
      <c r="E25" s="31" t="str">
        <f>IFERROR((VLOOKUP($C25,Tabla1[[#All],[SUBRUBRO]:[Costo-Costo actualizado]],4,0)),"")</f>
        <v/>
      </c>
      <c r="F25" s="34" t="s">
        <v>523</v>
      </c>
      <c r="G25" s="31" t="str">
        <f t="shared" si="0"/>
        <v/>
      </c>
    </row>
    <row r="26" spans="2:13" ht="30" x14ac:dyDescent="0.25">
      <c r="B26" s="33" t="s">
        <v>495</v>
      </c>
      <c r="C26" s="33" t="s">
        <v>496</v>
      </c>
      <c r="D26" s="14" t="str">
        <f>IFERROR((VLOOKUP($C26,Tabla1[[#All],[SUBRUBRO]:[Costo-Costo actualizado]],2,0)),"")</f>
        <v/>
      </c>
      <c r="E26" s="31" t="str">
        <f>IFERROR((VLOOKUP($C26,Tabla1[[#All],[SUBRUBRO]:[Costo-Costo actualizado]],4,0)),"")</f>
        <v/>
      </c>
      <c r="F26" s="34" t="s">
        <v>523</v>
      </c>
      <c r="G26" s="31" t="str">
        <f t="shared" si="0"/>
        <v/>
      </c>
    </row>
    <row r="27" spans="2:13" ht="30" x14ac:dyDescent="0.25">
      <c r="B27" s="33" t="s">
        <v>495</v>
      </c>
      <c r="C27" s="33" t="s">
        <v>496</v>
      </c>
      <c r="D27" s="14" t="str">
        <f>IFERROR((VLOOKUP($C27,Tabla1[[#All],[SUBRUBRO]:[Costo-Costo actualizado]],2,0)),"")</f>
        <v/>
      </c>
      <c r="E27" s="31" t="str">
        <f>IFERROR((VLOOKUP($C27,Tabla1[[#All],[SUBRUBRO]:[Costo-Costo actualizado]],4,0)),"")</f>
        <v/>
      </c>
      <c r="F27" s="34" t="s">
        <v>523</v>
      </c>
      <c r="G27" s="31" t="str">
        <f t="shared" si="0"/>
        <v/>
      </c>
    </row>
    <row r="28" spans="2:13" ht="30" x14ac:dyDescent="0.25">
      <c r="B28" s="33" t="s">
        <v>495</v>
      </c>
      <c r="C28" s="33" t="s">
        <v>496</v>
      </c>
      <c r="D28" s="14" t="str">
        <f>IFERROR((VLOOKUP($C28,Tabla1[[#All],[SUBRUBRO]:[Costo-Costo actualizado]],2,0)),"")</f>
        <v/>
      </c>
      <c r="E28" s="31" t="str">
        <f>IFERROR((VLOOKUP($C28,Tabla1[[#All],[SUBRUBRO]:[Costo-Costo actualizado]],4,0)),"")</f>
        <v/>
      </c>
      <c r="F28" s="34" t="s">
        <v>523</v>
      </c>
      <c r="G28" s="31" t="str">
        <f t="shared" si="0"/>
        <v/>
      </c>
    </row>
    <row r="29" spans="2:13" ht="30" x14ac:dyDescent="0.25">
      <c r="B29" s="33" t="s">
        <v>495</v>
      </c>
      <c r="C29" s="33" t="s">
        <v>496</v>
      </c>
      <c r="D29" s="14" t="str">
        <f>IFERROR((VLOOKUP($C29,Tabla1[[#All],[SUBRUBRO]:[Costo-Costo actualizado]],2,0)),"")</f>
        <v/>
      </c>
      <c r="E29" s="31" t="str">
        <f>IFERROR((VLOOKUP($C29,Tabla1[[#All],[SUBRUBRO]:[Costo-Costo actualizado]],4,0)),"")</f>
        <v/>
      </c>
      <c r="F29" s="34" t="s">
        <v>523</v>
      </c>
      <c r="G29" s="31" t="str">
        <f t="shared" si="0"/>
        <v/>
      </c>
    </row>
    <row r="30" spans="2:13" ht="30" x14ac:dyDescent="0.25">
      <c r="B30" s="33" t="s">
        <v>495</v>
      </c>
      <c r="C30" s="33" t="s">
        <v>496</v>
      </c>
      <c r="D30" s="14" t="str">
        <f>IFERROR((VLOOKUP($C30,Tabla1[[#All],[SUBRUBRO]:[Costo-Costo actualizado]],2,0)),"")</f>
        <v/>
      </c>
      <c r="E30" s="31" t="str">
        <f>IFERROR((VLOOKUP($C30,Tabla1[[#All],[SUBRUBRO]:[Costo-Costo actualizado]],4,0)),"")</f>
        <v/>
      </c>
      <c r="F30" s="34" t="s">
        <v>523</v>
      </c>
      <c r="G30" s="31" t="str">
        <f t="shared" si="0"/>
        <v/>
      </c>
    </row>
    <row r="31" spans="2:13" ht="30" x14ac:dyDescent="0.25">
      <c r="B31" s="33" t="s">
        <v>495</v>
      </c>
      <c r="C31" s="33" t="s">
        <v>496</v>
      </c>
      <c r="D31" s="14" t="str">
        <f>IFERROR((VLOOKUP($C31,Tabla1[[#All],[SUBRUBRO]:[Costo-Costo actualizado]],2,0)),"")</f>
        <v/>
      </c>
      <c r="E31" s="31" t="str">
        <f>IFERROR((VLOOKUP($C31,Tabla1[[#All],[SUBRUBRO]:[Costo-Costo actualizado]],4,0)),"")</f>
        <v/>
      </c>
      <c r="F31" s="34" t="s">
        <v>523</v>
      </c>
      <c r="G31" s="31" t="str">
        <f t="shared" si="0"/>
        <v/>
      </c>
    </row>
    <row r="32" spans="2:13" ht="30" x14ac:dyDescent="0.25">
      <c r="B32" s="33" t="s">
        <v>495</v>
      </c>
      <c r="C32" s="33" t="s">
        <v>496</v>
      </c>
      <c r="D32" s="14" t="str">
        <f>IFERROR((VLOOKUP($C32,Tabla1[[#All],[SUBRUBRO]:[Costo-Costo actualizado]],2,0)),"")</f>
        <v/>
      </c>
      <c r="E32" s="31" t="str">
        <f>IFERROR((VLOOKUP($C32,Tabla1[[#All],[SUBRUBRO]:[Costo-Costo actualizado]],4,0)),"")</f>
        <v/>
      </c>
      <c r="F32" s="34" t="s">
        <v>523</v>
      </c>
      <c r="G32" s="31" t="str">
        <f t="shared" si="0"/>
        <v/>
      </c>
    </row>
    <row r="33" spans="2:7" ht="30" x14ac:dyDescent="0.25">
      <c r="B33" s="33" t="s">
        <v>495</v>
      </c>
      <c r="C33" s="33" t="s">
        <v>496</v>
      </c>
      <c r="D33" s="14" t="str">
        <f>IFERROR((VLOOKUP($C33,Tabla1[[#All],[SUBRUBRO]:[Costo-Costo actualizado]],2,0)),"")</f>
        <v/>
      </c>
      <c r="E33" s="31" t="str">
        <f>IFERROR((VLOOKUP($C33,Tabla1[[#All],[SUBRUBRO]:[Costo-Costo actualizado]],4,0)),"")</f>
        <v/>
      </c>
      <c r="F33" s="34" t="s">
        <v>523</v>
      </c>
      <c r="G33" s="31" t="str">
        <f t="shared" si="0"/>
        <v/>
      </c>
    </row>
    <row r="34" spans="2:7" ht="30" x14ac:dyDescent="0.25">
      <c r="B34" s="33" t="s">
        <v>495</v>
      </c>
      <c r="C34" s="33" t="s">
        <v>496</v>
      </c>
      <c r="D34" s="14" t="str">
        <f>IFERROR((VLOOKUP($C34,Tabla1[[#All],[SUBRUBRO]:[Costo-Costo actualizado]],2,0)),"")</f>
        <v/>
      </c>
      <c r="E34" s="31" t="str">
        <f>IFERROR((VLOOKUP($C34,Tabla1[[#All],[SUBRUBRO]:[Costo-Costo actualizado]],4,0)),"")</f>
        <v/>
      </c>
      <c r="F34" s="34" t="s">
        <v>523</v>
      </c>
      <c r="G34" s="31" t="str">
        <f t="shared" si="0"/>
        <v/>
      </c>
    </row>
  </sheetData>
  <dataValidations count="2">
    <dataValidation type="list" allowBlank="1" showInputMessage="1" showErrorMessage="1" sqref="B10:B34" xr:uid="{00000000-0002-0000-0000-000000000000}">
      <formula1>RUBRO</formula1>
    </dataValidation>
    <dataValidation type="list" allowBlank="1" showInputMessage="1" showErrorMessage="1" sqref="C10:C34" xr:uid="{00000000-0002-0000-0000-000001000000}">
      <formula1>INDIRECT(B10)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I536"/>
  <sheetViews>
    <sheetView zoomScale="118" zoomScaleNormal="118" workbookViewId="0">
      <selection activeCell="F4" sqref="F4"/>
    </sheetView>
  </sheetViews>
  <sheetFormatPr baseColWidth="10" defaultRowHeight="15" x14ac:dyDescent="0.25"/>
  <cols>
    <col min="2" max="2" width="22.140625" bestFit="1" customWidth="1"/>
    <col min="3" max="3" width="62.140625" style="2" customWidth="1"/>
    <col min="4" max="4" width="9.42578125" customWidth="1"/>
    <col min="5" max="5" width="34.42578125" bestFit="1" customWidth="1"/>
    <col min="6" max="7" width="31" customWidth="1"/>
    <col min="8" max="8" width="13" style="3" bestFit="1" customWidth="1"/>
    <col min="11" max="11" width="11.85546875" bestFit="1" customWidth="1"/>
  </cols>
  <sheetData>
    <row r="1" spans="2:9" x14ac:dyDescent="0.25">
      <c r="B1" t="s">
        <v>527</v>
      </c>
      <c r="C1" s="35">
        <v>25</v>
      </c>
    </row>
    <row r="2" spans="2:9" x14ac:dyDescent="0.25">
      <c r="B2" t="s">
        <v>525</v>
      </c>
      <c r="C2" s="5">
        <v>5</v>
      </c>
    </row>
    <row r="3" spans="2:9" x14ac:dyDescent="0.25">
      <c r="B3" s="4" t="s">
        <v>454</v>
      </c>
      <c r="C3" s="5" t="s">
        <v>455</v>
      </c>
      <c r="D3" s="4" t="s">
        <v>369</v>
      </c>
      <c r="E3" s="36" t="s">
        <v>530</v>
      </c>
      <c r="F3" s="6" t="s">
        <v>526</v>
      </c>
      <c r="G3" s="6"/>
      <c r="I3" s="1"/>
    </row>
    <row r="4" spans="2:9" ht="30" x14ac:dyDescent="0.25">
      <c r="B4" t="s">
        <v>370</v>
      </c>
      <c r="C4" s="2" t="s">
        <v>371</v>
      </c>
      <c r="D4" t="s">
        <v>372</v>
      </c>
      <c r="E4" s="38">
        <v>1722.8125080995601</v>
      </c>
      <c r="F4" s="3">
        <f>Tabla1[[#This Row],[Costo-Costo actualizado agosto]]*$C$1/$C$2</f>
        <v>8614.0625404978018</v>
      </c>
      <c r="G4" s="3"/>
    </row>
    <row r="5" spans="2:9" ht="30" x14ac:dyDescent="0.25">
      <c r="B5" t="s">
        <v>370</v>
      </c>
      <c r="C5" s="2" t="s">
        <v>373</v>
      </c>
      <c r="D5" t="s">
        <v>372</v>
      </c>
      <c r="E5" s="38">
        <v>2148.1576759932891</v>
      </c>
      <c r="F5" s="3">
        <f>Tabla1[[#This Row],[Costo-Costo actualizado agosto]]*$C$1/$C$2</f>
        <v>10740.788379966445</v>
      </c>
      <c r="G5" s="3"/>
    </row>
    <row r="6" spans="2:9" x14ac:dyDescent="0.25">
      <c r="B6" t="s">
        <v>370</v>
      </c>
      <c r="C6" s="2" t="s">
        <v>374</v>
      </c>
      <c r="D6" t="s">
        <v>372</v>
      </c>
      <c r="E6" s="38">
        <v>273.56893008814615</v>
      </c>
      <c r="F6" s="3">
        <f>Tabla1[[#This Row],[Costo-Costo actualizado agosto]]*$C$1/$C$2</f>
        <v>1367.8446504407307</v>
      </c>
      <c r="G6" s="3"/>
    </row>
    <row r="7" spans="2:9" x14ac:dyDescent="0.25">
      <c r="B7" t="s">
        <v>370</v>
      </c>
      <c r="C7" s="2" t="s">
        <v>375</v>
      </c>
      <c r="D7" t="s">
        <v>372</v>
      </c>
      <c r="E7" s="38">
        <v>1057.6475824454699</v>
      </c>
      <c r="F7" s="3">
        <f>Tabla1[[#This Row],[Costo-Costo actualizado agosto]]*$C$1/$C$2</f>
        <v>5288.2379122273496</v>
      </c>
      <c r="G7" s="3"/>
    </row>
    <row r="8" spans="2:9" x14ac:dyDescent="0.25">
      <c r="B8" t="s">
        <v>370</v>
      </c>
      <c r="C8" s="2" t="s">
        <v>376</v>
      </c>
      <c r="D8" t="s">
        <v>377</v>
      </c>
      <c r="E8" s="38">
        <v>492965.01979270327</v>
      </c>
      <c r="F8" s="3">
        <f>Tabla1[[#This Row],[Costo-Costo actualizado agosto]]*$C$1/$C$2</f>
        <v>2464825.0989635163</v>
      </c>
      <c r="G8" s="3"/>
    </row>
    <row r="9" spans="2:9" x14ac:dyDescent="0.25">
      <c r="E9" s="38"/>
      <c r="F9" s="3">
        <f>Tabla1[[#This Row],[Costo-Costo actualizado agosto]]*$C$1/$C$2</f>
        <v>0</v>
      </c>
      <c r="G9" s="3"/>
    </row>
    <row r="10" spans="2:9" x14ac:dyDescent="0.25">
      <c r="B10" t="s">
        <v>378</v>
      </c>
      <c r="C10" s="2" t="s">
        <v>379</v>
      </c>
      <c r="D10" t="s">
        <v>432</v>
      </c>
      <c r="E10" s="38">
        <f>+(21.6309480867109*2)</f>
        <v>43.261896173421803</v>
      </c>
      <c r="F10" s="3">
        <f>Tabla1[[#This Row],[Costo-Costo actualizado agosto]]*$C$1/$C$2</f>
        <v>216.30948086710902</v>
      </c>
      <c r="G10" s="3"/>
    </row>
    <row r="11" spans="2:9" x14ac:dyDescent="0.25">
      <c r="B11" t="s">
        <v>378</v>
      </c>
      <c r="C11" s="2" t="s">
        <v>380</v>
      </c>
      <c r="D11" t="s">
        <v>432</v>
      </c>
      <c r="E11" s="38">
        <f>14.9882485949791*2</f>
        <v>29.976497189958199</v>
      </c>
      <c r="F11" s="3">
        <f>Tabla1[[#This Row],[Costo-Costo actualizado agosto]]*$C$1/$C$2</f>
        <v>149.882485949791</v>
      </c>
      <c r="G11" s="3"/>
    </row>
    <row r="12" spans="2:9" x14ac:dyDescent="0.25">
      <c r="B12" t="s">
        <v>378</v>
      </c>
      <c r="C12" s="2" t="s">
        <v>381</v>
      </c>
      <c r="D12" t="s">
        <v>432</v>
      </c>
      <c r="E12" s="38">
        <f>12.7894063809393*2</f>
        <v>25.578812761878599</v>
      </c>
      <c r="F12" s="3">
        <f>Tabla1[[#This Row],[Costo-Costo actualizado agosto]]*$C$1/$C$2</f>
        <v>127.89406380939299</v>
      </c>
      <c r="G12" s="3"/>
    </row>
    <row r="13" spans="2:9" x14ac:dyDescent="0.25">
      <c r="B13" t="s">
        <v>378</v>
      </c>
      <c r="C13" s="2" t="s">
        <v>382</v>
      </c>
      <c r="D13" t="s">
        <v>432</v>
      </c>
      <c r="E13" s="38">
        <f>11.6527133693823*2</f>
        <v>23.305426738764599</v>
      </c>
      <c r="F13" s="3">
        <f>Tabla1[[#This Row],[Costo-Costo actualizado agosto]]*$C$1/$C$2</f>
        <v>116.527133693823</v>
      </c>
      <c r="G13" s="3"/>
    </row>
    <row r="14" spans="2:9" x14ac:dyDescent="0.25">
      <c r="B14" t="s">
        <v>378</v>
      </c>
      <c r="C14" s="2" t="s">
        <v>383</v>
      </c>
      <c r="D14" t="s">
        <v>432</v>
      </c>
      <c r="E14" s="38">
        <f>10.9615841723948*2</f>
        <v>21.923168344789602</v>
      </c>
      <c r="F14" s="3">
        <f>Tabla1[[#This Row],[Costo-Costo actualizado agosto]]*$C$1/$C$2</f>
        <v>109.61584172394801</v>
      </c>
      <c r="G14" s="3"/>
    </row>
    <row r="15" spans="2:9" x14ac:dyDescent="0.25">
      <c r="B15" t="s">
        <v>378</v>
      </c>
      <c r="C15" s="2" t="s">
        <v>384</v>
      </c>
      <c r="D15" t="s">
        <v>432</v>
      </c>
      <c r="E15" s="38">
        <f>10.4982100281265*2</f>
        <v>20.996420056253001</v>
      </c>
      <c r="F15" s="3">
        <f>Tabla1[[#This Row],[Costo-Costo actualizado agosto]]*$C$1/$C$2</f>
        <v>104.98210028126501</v>
      </c>
      <c r="G15" s="3"/>
    </row>
    <row r="16" spans="2:9" x14ac:dyDescent="0.25">
      <c r="E16" s="38"/>
      <c r="F16" s="3">
        <f>Tabla1[[#This Row],[Costo-Costo actualizado agosto]]*$C$1/$C$2</f>
        <v>0</v>
      </c>
      <c r="G16" s="3"/>
    </row>
    <row r="17" spans="2:7" ht="45" x14ac:dyDescent="0.25">
      <c r="B17" t="s">
        <v>385</v>
      </c>
      <c r="C17" s="2" t="s">
        <v>436</v>
      </c>
      <c r="D17" t="s">
        <v>372</v>
      </c>
      <c r="E17" s="38">
        <v>61927.852043908642</v>
      </c>
      <c r="F17" s="3">
        <f>Tabla1[[#This Row],[Costo-Costo actualizado agosto]]*$C$1/$C$2</f>
        <v>309639.26021954318</v>
      </c>
      <c r="G17" s="3"/>
    </row>
    <row r="18" spans="2:7" ht="60" x14ac:dyDescent="0.25">
      <c r="B18" t="s">
        <v>385</v>
      </c>
      <c r="C18" s="2" t="s">
        <v>433</v>
      </c>
      <c r="D18" t="s">
        <v>372</v>
      </c>
      <c r="E18" s="38">
        <v>66994.105557304167</v>
      </c>
      <c r="F18" s="3">
        <f>Tabla1[[#This Row],[Costo-Costo actualizado agosto]]*$C$1/$C$2</f>
        <v>334970.52778652083</v>
      </c>
      <c r="G18" s="3"/>
    </row>
    <row r="19" spans="2:7" x14ac:dyDescent="0.25">
      <c r="E19" s="38"/>
      <c r="F19" s="3">
        <f>Tabla1[[#This Row],[Costo-Costo actualizado agosto]]*$C$1/$C$2</f>
        <v>0</v>
      </c>
      <c r="G19" s="3"/>
    </row>
    <row r="20" spans="2:7" x14ac:dyDescent="0.25">
      <c r="B20" t="s">
        <v>386</v>
      </c>
      <c r="C20" s="2" t="s">
        <v>434</v>
      </c>
      <c r="D20" t="s">
        <v>372</v>
      </c>
      <c r="E20" s="38">
        <v>33300.658090535304</v>
      </c>
      <c r="F20" s="3">
        <f>Tabla1[[#This Row],[Costo-Costo actualizado agosto]]*$C$1/$C$2</f>
        <v>166503.29045267653</v>
      </c>
      <c r="G20" s="3"/>
    </row>
    <row r="21" spans="2:7" x14ac:dyDescent="0.25">
      <c r="B21" s="2" t="s">
        <v>387</v>
      </c>
      <c r="E21" s="38"/>
      <c r="F21" s="3">
        <f>Tabla1[[#This Row],[Costo-Costo actualizado agosto]]*$C$1/$C$2</f>
        <v>0</v>
      </c>
      <c r="G21" s="3"/>
    </row>
    <row r="22" spans="2:7" x14ac:dyDescent="0.25">
      <c r="B22" s="2" t="s">
        <v>387</v>
      </c>
      <c r="C22" s="2" t="s">
        <v>388</v>
      </c>
      <c r="D22" t="s">
        <v>372</v>
      </c>
      <c r="E22" s="38">
        <v>9238.0335701991407</v>
      </c>
      <c r="F22" s="3">
        <f>Tabla1[[#This Row],[Costo-Costo actualizado agosto]]*$C$1/$C$2</f>
        <v>46190.167850995706</v>
      </c>
      <c r="G22" s="3"/>
    </row>
    <row r="23" spans="2:7" x14ac:dyDescent="0.25">
      <c r="B23" s="2" t="s">
        <v>387</v>
      </c>
      <c r="C23" s="2" t="s">
        <v>389</v>
      </c>
      <c r="D23" t="s">
        <v>372</v>
      </c>
      <c r="E23" s="38">
        <v>5066.2535133955307</v>
      </c>
      <c r="F23" s="3">
        <f>Tabla1[[#This Row],[Costo-Costo actualizado agosto]]*$C$1/$C$2</f>
        <v>25331.267566977654</v>
      </c>
      <c r="G23" s="3"/>
    </row>
    <row r="24" spans="2:7" x14ac:dyDescent="0.25">
      <c r="B24" s="2" t="s">
        <v>387</v>
      </c>
      <c r="C24" s="2" t="s">
        <v>390</v>
      </c>
      <c r="D24" t="s">
        <v>372</v>
      </c>
      <c r="E24" s="38">
        <v>3675.6601611276615</v>
      </c>
      <c r="F24" s="3">
        <f>Tabla1[[#This Row],[Costo-Costo actualizado agosto]]*$C$1/$C$2</f>
        <v>18378.300805638308</v>
      </c>
      <c r="G24" s="3"/>
    </row>
    <row r="25" spans="2:7" x14ac:dyDescent="0.25">
      <c r="B25" s="2" t="s">
        <v>387</v>
      </c>
      <c r="C25" s="2" t="s">
        <v>391</v>
      </c>
      <c r="D25" t="s">
        <v>372</v>
      </c>
      <c r="E25" s="38">
        <v>2980.3634849937266</v>
      </c>
      <c r="F25" s="3">
        <f>Tabla1[[#This Row],[Costo-Costo actualizado agosto]]*$C$1/$C$2</f>
        <v>14901.817424968633</v>
      </c>
      <c r="G25" s="3"/>
    </row>
    <row r="26" spans="2:7" x14ac:dyDescent="0.25">
      <c r="B26" s="2" t="s">
        <v>387</v>
      </c>
      <c r="C26" s="2" t="s">
        <v>392</v>
      </c>
      <c r="D26" t="s">
        <v>372</v>
      </c>
      <c r="E26" s="38">
        <v>2563.1854793133657</v>
      </c>
      <c r="F26" s="3">
        <f>Tabla1[[#This Row],[Costo-Costo actualizado agosto]]*$C$1/$C$2</f>
        <v>12815.927396566829</v>
      </c>
      <c r="G26" s="3"/>
    </row>
    <row r="27" spans="2:7" x14ac:dyDescent="0.25">
      <c r="B27" s="2" t="s">
        <v>387</v>
      </c>
      <c r="C27" s="2" t="s">
        <v>393</v>
      </c>
      <c r="D27" t="s">
        <v>372</v>
      </c>
      <c r="E27" s="38">
        <v>2285.0668088597918</v>
      </c>
      <c r="F27" s="3">
        <f>Tabla1[[#This Row],[Costo-Costo actualizado agosto]]*$C$1/$C$2</f>
        <v>11425.334044298959</v>
      </c>
      <c r="G27" s="3"/>
    </row>
    <row r="28" spans="2:7" x14ac:dyDescent="0.25">
      <c r="E28" s="38"/>
      <c r="F28" s="3">
        <f>Tabla1[[#This Row],[Costo-Costo actualizado agosto]]*$C$1/$C$2</f>
        <v>0</v>
      </c>
      <c r="G28" s="3"/>
    </row>
    <row r="29" spans="2:7" x14ac:dyDescent="0.25">
      <c r="B29" t="s">
        <v>394</v>
      </c>
      <c r="C29" s="2" t="s">
        <v>395</v>
      </c>
      <c r="D29" t="s">
        <v>236</v>
      </c>
      <c r="E29" s="38">
        <v>453.01492649876155</v>
      </c>
      <c r="F29" s="3">
        <f>Tabla1[[#This Row],[Costo-Costo actualizado agosto]]*$C$1/$C$2</f>
        <v>2265.0746324938077</v>
      </c>
      <c r="G29" s="3"/>
    </row>
    <row r="30" spans="2:7" x14ac:dyDescent="0.25">
      <c r="E30" s="38"/>
      <c r="F30" s="3">
        <f>Tabla1[[#This Row],[Costo-Costo actualizado agosto]]*$C$1/$C$2</f>
        <v>0</v>
      </c>
      <c r="G30" s="3"/>
    </row>
    <row r="31" spans="2:7" x14ac:dyDescent="0.25">
      <c r="B31" t="s">
        <v>396</v>
      </c>
      <c r="C31" s="2" t="s">
        <v>397</v>
      </c>
      <c r="D31" t="s">
        <v>244</v>
      </c>
      <c r="E31" s="38">
        <v>10970.903571137926</v>
      </c>
      <c r="F31" s="3">
        <f>Tabla1[[#This Row],[Costo-Costo actualizado agosto]]*$C$1/$C$2</f>
        <v>54854.517855689628</v>
      </c>
      <c r="G31" s="3"/>
    </row>
    <row r="32" spans="2:7" x14ac:dyDescent="0.25">
      <c r="B32" t="s">
        <v>396</v>
      </c>
      <c r="C32" s="2" t="s">
        <v>398</v>
      </c>
      <c r="D32" t="s">
        <v>244</v>
      </c>
      <c r="E32" s="38">
        <v>13327.359593550816</v>
      </c>
      <c r="F32" s="3">
        <f>Tabla1[[#This Row],[Costo-Costo actualizado agosto]]*$C$1/$C$2</f>
        <v>66636.797967754086</v>
      </c>
      <c r="G32" s="3"/>
    </row>
    <row r="33" spans="2:7" x14ac:dyDescent="0.25">
      <c r="B33" t="s">
        <v>396</v>
      </c>
      <c r="C33" s="2" t="s">
        <v>399</v>
      </c>
      <c r="D33" t="s">
        <v>244</v>
      </c>
      <c r="E33" s="38">
        <v>17036.986529586236</v>
      </c>
      <c r="F33" s="3">
        <f>Tabla1[[#This Row],[Costo-Costo actualizado agosto]]*$C$1/$C$2</f>
        <v>85184.932647931186</v>
      </c>
      <c r="G33" s="3"/>
    </row>
    <row r="34" spans="2:7" x14ac:dyDescent="0.25">
      <c r="B34" t="s">
        <v>396</v>
      </c>
      <c r="C34" s="2" t="s">
        <v>400</v>
      </c>
      <c r="D34" t="s">
        <v>244</v>
      </c>
      <c r="E34" s="38">
        <v>20214.628871674311</v>
      </c>
      <c r="F34" s="3">
        <f>Tabla1[[#This Row],[Costo-Costo actualizado agosto]]*$C$1/$C$2</f>
        <v>101073.14435837156</v>
      </c>
      <c r="G34" s="3"/>
    </row>
    <row r="35" spans="2:7" x14ac:dyDescent="0.25">
      <c r="B35" t="s">
        <v>396</v>
      </c>
      <c r="C35" s="2" t="s">
        <v>401</v>
      </c>
      <c r="D35" t="s">
        <v>244</v>
      </c>
      <c r="E35" s="38">
        <v>26730.380270785696</v>
      </c>
      <c r="F35" s="3">
        <f>Tabla1[[#This Row],[Costo-Costo actualizado agosto]]*$C$1/$C$2</f>
        <v>133651.90135392846</v>
      </c>
      <c r="G35" s="3"/>
    </row>
    <row r="36" spans="2:7" x14ac:dyDescent="0.25">
      <c r="B36" t="s">
        <v>396</v>
      </c>
      <c r="C36" s="2" t="s">
        <v>402</v>
      </c>
      <c r="D36" t="s">
        <v>244</v>
      </c>
      <c r="E36" s="38">
        <v>27915.34465113737</v>
      </c>
      <c r="F36" s="3">
        <f>Tabla1[[#This Row],[Costo-Costo actualizado agosto]]*$C$1/$C$2</f>
        <v>139576.72325568687</v>
      </c>
      <c r="G36" s="3"/>
    </row>
    <row r="37" spans="2:7" x14ac:dyDescent="0.25">
      <c r="B37" t="s">
        <v>396</v>
      </c>
      <c r="C37" s="2" t="s">
        <v>403</v>
      </c>
      <c r="D37" t="s">
        <v>244</v>
      </c>
      <c r="E37" s="38">
        <v>38259.878835752235</v>
      </c>
      <c r="F37" s="3">
        <f>Tabla1[[#This Row],[Costo-Costo actualizado agosto]]*$C$1/$C$2</f>
        <v>191299.39417876117</v>
      </c>
      <c r="G37" s="3"/>
    </row>
    <row r="38" spans="2:7" x14ac:dyDescent="0.25">
      <c r="B38" t="s">
        <v>396</v>
      </c>
      <c r="C38" s="2" t="s">
        <v>404</v>
      </c>
      <c r="D38" t="s">
        <v>244</v>
      </c>
      <c r="E38" s="38">
        <v>42822.579981037867</v>
      </c>
      <c r="F38" s="3">
        <f>Tabla1[[#This Row],[Costo-Costo actualizado agosto]]*$C$1/$C$2</f>
        <v>214112.89990518932</v>
      </c>
      <c r="G38" s="3"/>
    </row>
    <row r="39" spans="2:7" x14ac:dyDescent="0.25">
      <c r="B39" t="s">
        <v>396</v>
      </c>
      <c r="C39" s="2" t="s">
        <v>405</v>
      </c>
      <c r="D39" t="s">
        <v>244</v>
      </c>
      <c r="E39" s="38">
        <v>48297.015315090081</v>
      </c>
      <c r="F39" s="3">
        <f>Tabla1[[#This Row],[Costo-Costo actualizado agosto]]*$C$1/$C$2</f>
        <v>241485.07657545042</v>
      </c>
      <c r="G39" s="3"/>
    </row>
    <row r="40" spans="2:7" x14ac:dyDescent="0.25">
      <c r="B40" t="s">
        <v>396</v>
      </c>
      <c r="C40" s="2" t="s">
        <v>406</v>
      </c>
      <c r="D40" t="s">
        <v>244</v>
      </c>
      <c r="E40" s="38">
        <v>57742.141518841156</v>
      </c>
      <c r="F40" s="3">
        <f>Tabla1[[#This Row],[Costo-Costo actualizado agosto]]*$C$1/$C$2</f>
        <v>288710.70759420574</v>
      </c>
      <c r="G40" s="3"/>
    </row>
    <row r="41" spans="2:7" x14ac:dyDescent="0.25">
      <c r="B41" t="s">
        <v>396</v>
      </c>
      <c r="C41" s="2" t="s">
        <v>407</v>
      </c>
      <c r="D41" t="s">
        <v>244</v>
      </c>
      <c r="E41" s="38">
        <v>61922.620774841147</v>
      </c>
      <c r="F41" s="3">
        <f>Tabla1[[#This Row],[Costo-Costo actualizado agosto]]*$C$1/$C$2</f>
        <v>309613.10387420573</v>
      </c>
      <c r="G41" s="3"/>
    </row>
    <row r="42" spans="2:7" x14ac:dyDescent="0.25">
      <c r="B42" t="s">
        <v>396</v>
      </c>
      <c r="C42" s="2" t="s">
        <v>408</v>
      </c>
      <c r="D42" t="s">
        <v>244</v>
      </c>
      <c r="E42" s="38">
        <v>66073.702811321156</v>
      </c>
      <c r="F42" s="3">
        <f>Tabla1[[#This Row],[Costo-Costo actualizado agosto]]*$C$1/$C$2</f>
        <v>330368.51405660581</v>
      </c>
      <c r="G42" s="3"/>
    </row>
    <row r="43" spans="2:7" x14ac:dyDescent="0.25">
      <c r="E43" s="38"/>
      <c r="F43" s="3">
        <f>Tabla1[[#This Row],[Costo-Costo actualizado agosto]]*$C$1/$C$2</f>
        <v>0</v>
      </c>
      <c r="G43" s="3"/>
    </row>
    <row r="44" spans="2:7" x14ac:dyDescent="0.25">
      <c r="B44" t="s">
        <v>409</v>
      </c>
      <c r="C44" s="2" t="s">
        <v>410</v>
      </c>
      <c r="D44" t="s">
        <v>411</v>
      </c>
      <c r="E44" s="38">
        <v>77595.649001399317</v>
      </c>
      <c r="F44" s="3">
        <f>Tabla1[[#This Row],[Costo-Costo actualizado agosto]]*$C$1/$C$2</f>
        <v>387978.24500699656</v>
      </c>
      <c r="G44" s="3"/>
    </row>
    <row r="45" spans="2:7" x14ac:dyDescent="0.25">
      <c r="B45" t="s">
        <v>409</v>
      </c>
      <c r="C45" s="2" t="s">
        <v>412</v>
      </c>
      <c r="D45" t="s">
        <v>411</v>
      </c>
      <c r="E45" s="38">
        <v>91932.033244983308</v>
      </c>
      <c r="F45" s="3">
        <f>Tabla1[[#This Row],[Costo-Costo actualizado agosto]]*$C$1/$C$2</f>
        <v>459660.16622491658</v>
      </c>
      <c r="G45" s="3"/>
    </row>
    <row r="46" spans="2:7" x14ac:dyDescent="0.25">
      <c r="B46" t="s">
        <v>409</v>
      </c>
      <c r="C46" s="2" t="s">
        <v>413</v>
      </c>
      <c r="D46" t="s">
        <v>411</v>
      </c>
      <c r="E46" s="38">
        <v>87326.401000311307</v>
      </c>
      <c r="F46" s="3">
        <f>Tabla1[[#This Row],[Costo-Costo actualizado agosto]]*$C$1/$C$2</f>
        <v>436632.00500155648</v>
      </c>
      <c r="G46" s="3"/>
    </row>
    <row r="47" spans="2:7" x14ac:dyDescent="0.25">
      <c r="B47" t="s">
        <v>409</v>
      </c>
      <c r="C47" s="2" t="s">
        <v>414</v>
      </c>
      <c r="D47" t="s">
        <v>411</v>
      </c>
      <c r="E47" s="38">
        <v>104131.24538988332</v>
      </c>
      <c r="F47" s="3">
        <f>Tabla1[[#This Row],[Costo-Costo actualizado agosto]]*$C$1/$C$2</f>
        <v>520656.22694941657</v>
      </c>
      <c r="G47" s="3"/>
    </row>
    <row r="48" spans="2:7" x14ac:dyDescent="0.25">
      <c r="E48" s="38"/>
      <c r="F48" s="3">
        <f>Tabla1[[#This Row],[Costo-Costo actualizado agosto]]*$C$1/$C$2</f>
        <v>0</v>
      </c>
      <c r="G48" s="3"/>
    </row>
    <row r="49" spans="2:7" x14ac:dyDescent="0.25">
      <c r="B49" t="s">
        <v>415</v>
      </c>
      <c r="C49" s="2" t="s">
        <v>416</v>
      </c>
      <c r="D49" t="s">
        <v>411</v>
      </c>
      <c r="E49" s="38">
        <v>126206.32170775426</v>
      </c>
      <c r="F49" s="3">
        <f>Tabla1[[#This Row],[Costo-Costo actualizado agosto]]*$C$1/$C$2</f>
        <v>631031.60853877128</v>
      </c>
      <c r="G49" s="3"/>
    </row>
    <row r="50" spans="2:7" x14ac:dyDescent="0.25">
      <c r="B50" t="s">
        <v>415</v>
      </c>
      <c r="C50" s="2" t="s">
        <v>417</v>
      </c>
      <c r="D50" t="s">
        <v>411</v>
      </c>
      <c r="E50" s="38">
        <v>136929.49750820629</v>
      </c>
      <c r="F50" s="3">
        <f>Tabla1[[#This Row],[Costo-Costo actualizado agosto]]*$C$1/$C$2</f>
        <v>684647.48754103144</v>
      </c>
      <c r="G50" s="3"/>
    </row>
    <row r="51" spans="2:7" x14ac:dyDescent="0.25">
      <c r="B51" t="s">
        <v>415</v>
      </c>
      <c r="C51" s="2" t="s">
        <v>418</v>
      </c>
      <c r="D51" t="s">
        <v>411</v>
      </c>
      <c r="E51" s="38">
        <v>176192.45214775237</v>
      </c>
      <c r="F51" s="3">
        <f>Tabla1[[#This Row],[Costo-Costo actualizado agosto]]*$C$1/$C$2</f>
        <v>880962.26073876186</v>
      </c>
      <c r="G51" s="3"/>
    </row>
    <row r="52" spans="2:7" x14ac:dyDescent="0.25">
      <c r="B52" t="s">
        <v>415</v>
      </c>
      <c r="C52" s="2" t="s">
        <v>419</v>
      </c>
      <c r="D52" t="s">
        <v>411</v>
      </c>
      <c r="E52" s="38">
        <v>222294.15627740967</v>
      </c>
      <c r="F52" s="3">
        <f>Tabla1[[#This Row],[Costo-Costo actualizado agosto]]*$C$1/$C$2</f>
        <v>1111470.7813870483</v>
      </c>
      <c r="G52" s="3"/>
    </row>
    <row r="53" spans="2:7" x14ac:dyDescent="0.25">
      <c r="B53" t="s">
        <v>415</v>
      </c>
      <c r="C53" s="2" t="s">
        <v>420</v>
      </c>
      <c r="D53" t="s">
        <v>411</v>
      </c>
      <c r="E53" s="38">
        <v>234966.43966915371</v>
      </c>
      <c r="F53" s="3">
        <f>Tabla1[[#This Row],[Costo-Costo actualizado agosto]]*$C$1/$C$2</f>
        <v>1174832.1983457687</v>
      </c>
      <c r="G53" s="3"/>
    </row>
    <row r="54" spans="2:7" x14ac:dyDescent="0.25">
      <c r="E54" s="38"/>
      <c r="F54" s="3">
        <f>Tabla1[[#This Row],[Costo-Costo actualizado agosto]]*$C$1/$C$2</f>
        <v>0</v>
      </c>
      <c r="G54" s="3"/>
    </row>
    <row r="55" spans="2:7" ht="60" x14ac:dyDescent="0.25">
      <c r="B55" t="s">
        <v>421</v>
      </c>
      <c r="C55" s="2" t="s">
        <v>422</v>
      </c>
      <c r="D55" t="s">
        <v>411</v>
      </c>
      <c r="E55" s="38">
        <f>142728.619714942*0.8</f>
        <v>114182.89577195361</v>
      </c>
      <c r="F55" s="3">
        <f>Tabla1[[#This Row],[Costo-Costo actualizado agosto]]*$C$1/$C$2</f>
        <v>570914.47885976802</v>
      </c>
      <c r="G55" s="3"/>
    </row>
    <row r="56" spans="2:7" ht="60" x14ac:dyDescent="0.25">
      <c r="B56" t="s">
        <v>421</v>
      </c>
      <c r="C56" s="2" t="s">
        <v>423</v>
      </c>
      <c r="D56" t="s">
        <v>411</v>
      </c>
      <c r="E56" s="38">
        <f>206585.90523536*0.8</f>
        <v>165268.724188288</v>
      </c>
      <c r="F56" s="3">
        <f>Tabla1[[#This Row],[Costo-Costo actualizado agosto]]*$C$1/$C$2</f>
        <v>826343.62094143999</v>
      </c>
      <c r="G56" s="3"/>
    </row>
    <row r="57" spans="2:7" ht="60" x14ac:dyDescent="0.25">
      <c r="B57" t="s">
        <v>421</v>
      </c>
      <c r="C57" s="2" t="s">
        <v>424</v>
      </c>
      <c r="D57" t="s">
        <v>411</v>
      </c>
      <c r="E57" s="38">
        <f>203691.1632442*0.8</f>
        <v>162952.93059536</v>
      </c>
      <c r="F57" s="3">
        <f>Tabla1[[#This Row],[Costo-Costo actualizado agosto]]*$C$1/$C$2</f>
        <v>814764.65297679999</v>
      </c>
      <c r="G57" s="3"/>
    </row>
    <row r="58" spans="2:7" ht="60" x14ac:dyDescent="0.25">
      <c r="B58" t="s">
        <v>421</v>
      </c>
      <c r="C58" s="2" t="s">
        <v>425</v>
      </c>
      <c r="D58" t="s">
        <v>411</v>
      </c>
      <c r="E58" s="38">
        <f>348925.974971376*0.8</f>
        <v>279140.77997710084</v>
      </c>
      <c r="F58" s="3">
        <f>Tabla1[[#This Row],[Costo-Costo actualizado agosto]]*$C$1/$C$2</f>
        <v>1395703.899885504</v>
      </c>
      <c r="G58" s="3"/>
    </row>
    <row r="59" spans="2:7" ht="30" x14ac:dyDescent="0.25">
      <c r="B59" t="s">
        <v>421</v>
      </c>
      <c r="C59" s="2" t="s">
        <v>426</v>
      </c>
      <c r="D59" t="s">
        <v>411</v>
      </c>
      <c r="E59" s="38">
        <v>104855.08168431614</v>
      </c>
      <c r="F59" s="3">
        <f>Tabla1[[#This Row],[Costo-Costo actualizado agosto]]*$C$1/$C$2</f>
        <v>524275.40842158068</v>
      </c>
      <c r="G59" s="3"/>
    </row>
    <row r="60" spans="2:7" x14ac:dyDescent="0.25">
      <c r="E60" s="38"/>
      <c r="F60" s="3">
        <f>Tabla1[[#This Row],[Costo-Costo actualizado agosto]]*$C$1/$C$2</f>
        <v>0</v>
      </c>
      <c r="G60" s="3"/>
    </row>
    <row r="61" spans="2:7" ht="30" x14ac:dyDescent="0.25">
      <c r="B61" t="s">
        <v>427</v>
      </c>
      <c r="C61" s="2" t="s">
        <v>528</v>
      </c>
      <c r="D61" t="s">
        <v>429</v>
      </c>
      <c r="E61" s="38">
        <v>11777.11928364212</v>
      </c>
      <c r="F61" s="3">
        <f>Tabla1[[#This Row],[Costo-Costo actualizado agosto]]*$C$1/$C$2</f>
        <v>58885.596418210596</v>
      </c>
      <c r="G61" s="3"/>
    </row>
    <row r="62" spans="2:7" x14ac:dyDescent="0.25">
      <c r="E62" s="38"/>
      <c r="F62" s="3">
        <f>Tabla1[[#This Row],[Costo-Costo actualizado agosto]]*$C$1/$C$2</f>
        <v>0</v>
      </c>
      <c r="G62" s="3"/>
    </row>
    <row r="63" spans="2:7" x14ac:dyDescent="0.25">
      <c r="B63" t="s">
        <v>430</v>
      </c>
      <c r="C63" s="2" t="s">
        <v>431</v>
      </c>
      <c r="D63" t="s">
        <v>429</v>
      </c>
      <c r="E63" s="38">
        <v>12190.786042715177</v>
      </c>
      <c r="F63" s="3">
        <f>Tabla1[[#This Row],[Costo-Costo actualizado agosto]]*$C$1/$C$2</f>
        <v>60953.930213575892</v>
      </c>
      <c r="G63" s="3"/>
    </row>
    <row r="64" spans="2:7" x14ac:dyDescent="0.25">
      <c r="E64" s="39"/>
      <c r="F64" s="3">
        <f>Tabla1[[#This Row],[Costo-Costo actualizado agosto]]*$C$1/$C$2</f>
        <v>0</v>
      </c>
      <c r="G64" s="10"/>
    </row>
    <row r="65" spans="2:7" x14ac:dyDescent="0.25">
      <c r="B65" t="s">
        <v>437</v>
      </c>
      <c r="C65" s="2" t="s">
        <v>1</v>
      </c>
      <c r="D65" t="s">
        <v>0</v>
      </c>
      <c r="E65" s="40">
        <v>2902.2581249999994</v>
      </c>
      <c r="F65" s="3">
        <f>Tabla1[[#This Row],[Costo-Costo actualizado agosto]]*$C$1/$C$2</f>
        <v>14511.290624999998</v>
      </c>
      <c r="G65" s="10"/>
    </row>
    <row r="66" spans="2:7" x14ac:dyDescent="0.25">
      <c r="B66" t="s">
        <v>437</v>
      </c>
      <c r="C66" s="2" t="s">
        <v>2</v>
      </c>
      <c r="D66" t="s">
        <v>0</v>
      </c>
      <c r="E66" s="40">
        <v>5174.0290080000004</v>
      </c>
      <c r="F66" s="3">
        <f>Tabla1[[#This Row],[Costo-Costo actualizado agosto]]*$C$1/$C$2</f>
        <v>25870.145040000003</v>
      </c>
      <c r="G66" s="10"/>
    </row>
    <row r="67" spans="2:7" x14ac:dyDescent="0.25">
      <c r="B67" t="s">
        <v>437</v>
      </c>
      <c r="C67" s="2" t="s">
        <v>3</v>
      </c>
      <c r="D67" t="s">
        <v>0</v>
      </c>
      <c r="E67" s="40">
        <v>7228.8689759999997</v>
      </c>
      <c r="F67" s="3">
        <f>Tabla1[[#This Row],[Costo-Costo actualizado agosto]]*$C$1/$C$2</f>
        <v>36144.344880000004</v>
      </c>
      <c r="G67" s="10"/>
    </row>
    <row r="68" spans="2:7" x14ac:dyDescent="0.25">
      <c r="B68" t="s">
        <v>437</v>
      </c>
      <c r="C68" s="2" t="s">
        <v>4</v>
      </c>
      <c r="D68" t="s">
        <v>0</v>
      </c>
      <c r="E68" s="40">
        <v>10251.778607999999</v>
      </c>
      <c r="F68" s="3">
        <f>Tabla1[[#This Row],[Costo-Costo actualizado agosto]]*$C$1/$C$2</f>
        <v>51258.893039999995</v>
      </c>
      <c r="G68" s="10"/>
    </row>
    <row r="69" spans="2:7" x14ac:dyDescent="0.25">
      <c r="B69" t="s">
        <v>437</v>
      </c>
      <c r="C69" s="2" t="s">
        <v>5</v>
      </c>
      <c r="D69" t="s">
        <v>0</v>
      </c>
      <c r="E69" s="40">
        <v>15272.815679999998</v>
      </c>
      <c r="F69" s="3">
        <f>Tabla1[[#This Row],[Costo-Costo actualizado agosto]]*$C$1/$C$2</f>
        <v>76364.078399999984</v>
      </c>
      <c r="G69" s="10"/>
    </row>
    <row r="70" spans="2:7" x14ac:dyDescent="0.25">
      <c r="B70" t="s">
        <v>437</v>
      </c>
      <c r="C70" s="2" t="s">
        <v>6</v>
      </c>
      <c r="D70" t="s">
        <v>0</v>
      </c>
      <c r="E70" s="40">
        <v>19664.73936</v>
      </c>
      <c r="F70" s="3">
        <f>Tabla1[[#This Row],[Costo-Costo actualizado agosto]]*$C$1/$C$2</f>
        <v>98323.696800000005</v>
      </c>
      <c r="G70" s="10"/>
    </row>
    <row r="71" spans="2:7" x14ac:dyDescent="0.25">
      <c r="B71" t="s">
        <v>437</v>
      </c>
      <c r="C71" s="2" t="s">
        <v>7</v>
      </c>
      <c r="D71" t="s">
        <v>0</v>
      </c>
      <c r="E71" s="40">
        <v>24597.410399999997</v>
      </c>
      <c r="F71" s="3">
        <f>Tabla1[[#This Row],[Costo-Costo actualizado agosto]]*$C$1/$C$2</f>
        <v>122987.05199999998</v>
      </c>
      <c r="G71" s="10"/>
    </row>
    <row r="72" spans="2:7" x14ac:dyDescent="0.25">
      <c r="B72" t="s">
        <v>437</v>
      </c>
      <c r="C72" s="2" t="s">
        <v>8</v>
      </c>
      <c r="D72" t="s">
        <v>0</v>
      </c>
      <c r="E72" s="40">
        <v>31811.771520000002</v>
      </c>
      <c r="F72" s="3">
        <f>Tabla1[[#This Row],[Costo-Costo actualizado agosto]]*$C$1/$C$2</f>
        <v>159058.85760000002</v>
      </c>
      <c r="G72" s="10"/>
    </row>
    <row r="73" spans="2:7" x14ac:dyDescent="0.25">
      <c r="B73" t="s">
        <v>437</v>
      </c>
      <c r="C73" s="2" t="s">
        <v>9</v>
      </c>
      <c r="D73" t="s">
        <v>0</v>
      </c>
      <c r="E73" s="40">
        <v>49669.623359999998</v>
      </c>
      <c r="F73" s="3">
        <f>Tabla1[[#This Row],[Costo-Costo actualizado agosto]]*$C$1/$C$2</f>
        <v>248348.11680000002</v>
      </c>
      <c r="G73" s="10"/>
    </row>
    <row r="74" spans="2:7" x14ac:dyDescent="0.25">
      <c r="B74" t="s">
        <v>437</v>
      </c>
      <c r="C74" s="2" t="s">
        <v>10</v>
      </c>
      <c r="D74" t="s">
        <v>0</v>
      </c>
      <c r="E74" s="40">
        <v>63452.086560000003</v>
      </c>
      <c r="F74" s="3">
        <f>Tabla1[[#This Row],[Costo-Costo actualizado agosto]]*$C$1/$C$2</f>
        <v>317260.43280000001</v>
      </c>
      <c r="G74" s="10"/>
    </row>
    <row r="75" spans="2:7" x14ac:dyDescent="0.25">
      <c r="B75" t="s">
        <v>437</v>
      </c>
      <c r="C75" s="2" t="s">
        <v>11</v>
      </c>
      <c r="D75" t="s">
        <v>0</v>
      </c>
      <c r="E75" s="40">
        <v>77788.486080000002</v>
      </c>
      <c r="F75" s="3">
        <f>Tabla1[[#This Row],[Costo-Costo actualizado agosto]]*$C$1/$C$2</f>
        <v>388942.43040000001</v>
      </c>
      <c r="G75" s="10"/>
    </row>
    <row r="76" spans="2:7" x14ac:dyDescent="0.25">
      <c r="B76" t="s">
        <v>437</v>
      </c>
      <c r="C76" s="2" t="s">
        <v>12</v>
      </c>
      <c r="D76" t="s">
        <v>0</v>
      </c>
      <c r="E76" s="40">
        <v>122551.81632</v>
      </c>
      <c r="F76" s="3">
        <f>Tabla1[[#This Row],[Costo-Costo actualizado agosto]]*$C$1/$C$2</f>
        <v>612759.08159999992</v>
      </c>
      <c r="G76" s="10"/>
    </row>
    <row r="77" spans="2:7" x14ac:dyDescent="0.25">
      <c r="B77" t="s">
        <v>437</v>
      </c>
      <c r="C77" s="2" t="s">
        <v>13</v>
      </c>
      <c r="D77" t="s">
        <v>0</v>
      </c>
      <c r="E77" s="40">
        <v>158267.51999999999</v>
      </c>
      <c r="F77" s="3">
        <f>Tabla1[[#This Row],[Costo-Costo actualizado agosto]]*$C$1/$C$2</f>
        <v>791337.59999999986</v>
      </c>
      <c r="G77" s="10"/>
    </row>
    <row r="78" spans="2:7" x14ac:dyDescent="0.25">
      <c r="B78" t="s">
        <v>437</v>
      </c>
      <c r="C78" s="2" t="s">
        <v>14</v>
      </c>
      <c r="D78" t="s">
        <v>0</v>
      </c>
      <c r="E78" s="40">
        <v>198493.848</v>
      </c>
      <c r="F78" s="3">
        <f>Tabla1[[#This Row],[Costo-Costo actualizado agosto]]*$C$1/$C$2</f>
        <v>992469.24</v>
      </c>
      <c r="G78" s="10"/>
    </row>
    <row r="79" spans="2:7" x14ac:dyDescent="0.25">
      <c r="B79" t="s">
        <v>437</v>
      </c>
      <c r="C79" s="2" t="s">
        <v>15</v>
      </c>
      <c r="D79" t="s">
        <v>0</v>
      </c>
      <c r="E79" s="40">
        <v>253623.70080000002</v>
      </c>
      <c r="F79" s="3">
        <f>Tabla1[[#This Row],[Costo-Costo actualizado agosto]]*$C$1/$C$2</f>
        <v>1268118.5040000002</v>
      </c>
      <c r="G79" s="10"/>
    </row>
    <row r="80" spans="2:7" x14ac:dyDescent="0.25">
      <c r="B80" t="s">
        <v>437</v>
      </c>
      <c r="C80" s="2" t="s">
        <v>16</v>
      </c>
      <c r="D80" t="s">
        <v>0</v>
      </c>
      <c r="E80" s="40">
        <v>311523.23520000005</v>
      </c>
      <c r="F80" s="3">
        <f>Tabla1[[#This Row],[Costo-Costo actualizado agosto]]*$C$1/$C$2</f>
        <v>1557616.1760000004</v>
      </c>
      <c r="G80" s="10"/>
    </row>
    <row r="81" spans="2:7" x14ac:dyDescent="0.25">
      <c r="B81" t="s">
        <v>437</v>
      </c>
      <c r="C81" s="2" t="s">
        <v>17</v>
      </c>
      <c r="D81" t="s">
        <v>0</v>
      </c>
      <c r="E81" s="40">
        <v>495641.11680000002</v>
      </c>
      <c r="F81" s="3">
        <f>Tabla1[[#This Row],[Costo-Costo actualizado agosto]]*$C$1/$C$2</f>
        <v>2478205.5839999998</v>
      </c>
      <c r="G81" s="10"/>
    </row>
    <row r="82" spans="2:7" x14ac:dyDescent="0.25">
      <c r="E82" s="40"/>
      <c r="F82" s="3">
        <f>Tabla1[[#This Row],[Costo-Costo actualizado agosto]]*$C$1/$C$2</f>
        <v>0</v>
      </c>
      <c r="G82" s="10"/>
    </row>
    <row r="83" spans="2:7" x14ac:dyDescent="0.25">
      <c r="B83" t="s">
        <v>438</v>
      </c>
      <c r="C83" s="2" t="s">
        <v>18</v>
      </c>
      <c r="D83" t="s">
        <v>0</v>
      </c>
      <c r="E83" s="40">
        <v>2452.3222499999997</v>
      </c>
      <c r="F83" s="3">
        <f>Tabla1[[#This Row],[Costo-Costo actualizado agosto]]*$C$1/$C$2</f>
        <v>12261.611249999998</v>
      </c>
      <c r="G83" s="10"/>
    </row>
    <row r="84" spans="2:7" x14ac:dyDescent="0.25">
      <c r="B84" t="s">
        <v>438</v>
      </c>
      <c r="C84" s="2" t="s">
        <v>19</v>
      </c>
      <c r="D84" t="s">
        <v>0</v>
      </c>
      <c r="E84" s="40">
        <v>3568.5753749999999</v>
      </c>
      <c r="F84" s="3">
        <f>Tabla1[[#This Row],[Costo-Costo actualizado agosto]]*$C$1/$C$2</f>
        <v>17842.876874999998</v>
      </c>
      <c r="G84" s="10"/>
    </row>
    <row r="85" spans="2:7" x14ac:dyDescent="0.25">
      <c r="B85" t="s">
        <v>438</v>
      </c>
      <c r="C85" s="2" t="s">
        <v>20</v>
      </c>
      <c r="D85" t="s">
        <v>0</v>
      </c>
      <c r="E85" s="40">
        <v>4598.9628750000002</v>
      </c>
      <c r="F85" s="3">
        <f>Tabla1[[#This Row],[Costo-Costo actualizado agosto]]*$C$1/$C$2</f>
        <v>22994.814375000002</v>
      </c>
      <c r="G85" s="10"/>
    </row>
    <row r="86" spans="2:7" x14ac:dyDescent="0.25">
      <c r="B86" t="s">
        <v>438</v>
      </c>
      <c r="C86" s="2" t="s">
        <v>21</v>
      </c>
      <c r="D86" t="s">
        <v>0</v>
      </c>
      <c r="E86" s="40">
        <v>6639.4735874999988</v>
      </c>
      <c r="F86" s="3">
        <f>Tabla1[[#This Row],[Costo-Costo actualizado agosto]]*$C$1/$C$2</f>
        <v>33197.367937499992</v>
      </c>
      <c r="G86" s="10"/>
    </row>
    <row r="87" spans="2:7" x14ac:dyDescent="0.25">
      <c r="B87" t="s">
        <v>438</v>
      </c>
      <c r="C87" s="2" t="s">
        <v>22</v>
      </c>
      <c r="D87" t="s">
        <v>0</v>
      </c>
      <c r="E87" s="40">
        <v>9615.4044187500003</v>
      </c>
      <c r="F87" s="3">
        <f>Tabla1[[#This Row],[Costo-Costo actualizado agosto]]*$C$1/$C$2</f>
        <v>48077.022093749998</v>
      </c>
      <c r="G87" s="10"/>
    </row>
    <row r="88" spans="2:7" x14ac:dyDescent="0.25">
      <c r="B88" t="s">
        <v>438</v>
      </c>
      <c r="C88" s="2" t="s">
        <v>23</v>
      </c>
      <c r="D88" t="s">
        <v>0</v>
      </c>
      <c r="E88" s="40">
        <v>12830.213418750001</v>
      </c>
      <c r="F88" s="3">
        <f>Tabla1[[#This Row],[Costo-Costo actualizado agosto]]*$C$1/$C$2</f>
        <v>64151.067093750011</v>
      </c>
      <c r="G88" s="10"/>
    </row>
    <row r="89" spans="2:7" x14ac:dyDescent="0.25">
      <c r="B89" t="s">
        <v>438</v>
      </c>
      <c r="C89" s="2" t="s">
        <v>24</v>
      </c>
      <c r="D89" t="s">
        <v>0</v>
      </c>
      <c r="E89" s="40">
        <v>15935.629612499999</v>
      </c>
      <c r="F89" s="3">
        <f>Tabla1[[#This Row],[Costo-Costo actualizado agosto]]*$C$1/$C$2</f>
        <v>79678.148062499997</v>
      </c>
      <c r="G89" s="10"/>
    </row>
    <row r="90" spans="2:7" x14ac:dyDescent="0.25">
      <c r="B90" t="s">
        <v>438</v>
      </c>
      <c r="C90" s="2" t="s">
        <v>25</v>
      </c>
      <c r="D90" t="s">
        <v>0</v>
      </c>
      <c r="E90" s="40">
        <v>20215.344093749998</v>
      </c>
      <c r="F90" s="3">
        <f>Tabla1[[#This Row],[Costo-Costo actualizado agosto]]*$C$1/$C$2</f>
        <v>101076.72046874999</v>
      </c>
      <c r="G90" s="10"/>
    </row>
    <row r="91" spans="2:7" x14ac:dyDescent="0.25">
      <c r="B91" t="s">
        <v>438</v>
      </c>
      <c r="C91" s="2" t="s">
        <v>26</v>
      </c>
      <c r="D91" t="s">
        <v>0</v>
      </c>
      <c r="E91" s="40">
        <v>31397.967899999996</v>
      </c>
      <c r="F91" s="3">
        <f>Tabla1[[#This Row],[Costo-Costo actualizado agosto]]*$C$1/$C$2</f>
        <v>156989.83949999997</v>
      </c>
      <c r="G91" s="10"/>
    </row>
    <row r="92" spans="2:7" x14ac:dyDescent="0.25">
      <c r="B92" t="s">
        <v>438</v>
      </c>
      <c r="C92" s="2" t="s">
        <v>27</v>
      </c>
      <c r="D92" t="s">
        <v>0</v>
      </c>
      <c r="E92" s="40">
        <v>39024.20925</v>
      </c>
      <c r="F92" s="3">
        <f>Tabla1[[#This Row],[Costo-Costo actualizado agosto]]*$C$1/$C$2</f>
        <v>195121.04624999998</v>
      </c>
      <c r="G92" s="10"/>
    </row>
    <row r="93" spans="2:7" x14ac:dyDescent="0.25">
      <c r="B93" t="s">
        <v>438</v>
      </c>
      <c r="C93" s="2" t="s">
        <v>28</v>
      </c>
      <c r="D93" t="s">
        <v>0</v>
      </c>
      <c r="E93" s="40">
        <v>48916.444443750006</v>
      </c>
      <c r="F93" s="3">
        <f>Tabla1[[#This Row],[Costo-Costo actualizado agosto]]*$C$1/$C$2</f>
        <v>244582.22221875004</v>
      </c>
      <c r="G93" s="10"/>
    </row>
    <row r="94" spans="2:7" x14ac:dyDescent="0.25">
      <c r="B94" t="s">
        <v>438</v>
      </c>
      <c r="C94" s="2" t="s">
        <v>29</v>
      </c>
      <c r="D94" t="s">
        <v>0</v>
      </c>
      <c r="E94" s="40">
        <v>77340.714018750004</v>
      </c>
      <c r="F94" s="3">
        <f>Tabla1[[#This Row],[Costo-Costo actualizado agosto]]*$C$1/$C$2</f>
        <v>386703.57009375002</v>
      </c>
      <c r="G94" s="10"/>
    </row>
    <row r="95" spans="2:7" x14ac:dyDescent="0.25">
      <c r="B95" t="s">
        <v>438</v>
      </c>
      <c r="C95" s="2" t="s">
        <v>30</v>
      </c>
      <c r="D95" t="s">
        <v>0</v>
      </c>
      <c r="E95" s="40">
        <v>100478.40879375002</v>
      </c>
      <c r="F95" s="3">
        <f>Tabla1[[#This Row],[Costo-Costo actualizado agosto]]*$C$1/$C$2</f>
        <v>502392.04396875005</v>
      </c>
      <c r="G95" s="10"/>
    </row>
    <row r="96" spans="2:7" x14ac:dyDescent="0.25">
      <c r="B96" t="s">
        <v>438</v>
      </c>
      <c r="C96" s="2" t="s">
        <v>31</v>
      </c>
      <c r="D96" t="s">
        <v>0</v>
      </c>
      <c r="E96" s="40">
        <v>125875.39989375001</v>
      </c>
      <c r="F96" s="3">
        <f>Tabla1[[#This Row],[Costo-Costo actualizado agosto]]*$C$1/$C$2</f>
        <v>629376.99946875009</v>
      </c>
      <c r="G96" s="10"/>
    </row>
    <row r="97" spans="2:7" x14ac:dyDescent="0.25">
      <c r="B97" t="s">
        <v>438</v>
      </c>
      <c r="C97" s="2" t="s">
        <v>32</v>
      </c>
      <c r="D97" t="s">
        <v>0</v>
      </c>
      <c r="E97" s="40">
        <v>160584.1745625</v>
      </c>
      <c r="F97" s="3">
        <f>Tabla1[[#This Row],[Costo-Costo actualizado agosto]]*$C$1/$C$2</f>
        <v>802920.87281249999</v>
      </c>
      <c r="G97" s="10"/>
    </row>
    <row r="98" spans="2:7" x14ac:dyDescent="0.25">
      <c r="B98" t="s">
        <v>438</v>
      </c>
      <c r="C98" s="2" t="s">
        <v>33</v>
      </c>
      <c r="D98" t="s">
        <v>0</v>
      </c>
      <c r="E98" s="40">
        <v>199132.85998124996</v>
      </c>
      <c r="F98" s="3">
        <f>Tabla1[[#This Row],[Costo-Costo actualizado agosto]]*$C$1/$C$2</f>
        <v>995664.29990624974</v>
      </c>
      <c r="G98" s="10"/>
    </row>
    <row r="99" spans="2:7" x14ac:dyDescent="0.25">
      <c r="B99" t="s">
        <v>438</v>
      </c>
      <c r="C99" s="2" t="s">
        <v>34</v>
      </c>
      <c r="D99" t="s">
        <v>0</v>
      </c>
      <c r="E99" s="40">
        <v>304926.86615625001</v>
      </c>
      <c r="F99" s="3">
        <f>Tabla1[[#This Row],[Costo-Costo actualizado agosto]]*$C$1/$C$2</f>
        <v>1524634.33078125</v>
      </c>
      <c r="G99" s="10"/>
    </row>
    <row r="100" spans="2:7" x14ac:dyDescent="0.25">
      <c r="E100" s="40"/>
      <c r="F100" s="3">
        <f>Tabla1[[#This Row],[Costo-Costo actualizado agosto]]*$C$1/$C$2</f>
        <v>0</v>
      </c>
      <c r="G100" s="10"/>
    </row>
    <row r="101" spans="2:7" x14ac:dyDescent="0.25">
      <c r="B101" t="s">
        <v>439</v>
      </c>
      <c r="C101" s="2" t="s">
        <v>35</v>
      </c>
      <c r="D101" t="s">
        <v>0</v>
      </c>
      <c r="E101" s="40">
        <v>7650.6519168000013</v>
      </c>
      <c r="F101" s="3">
        <f>Tabla1[[#This Row],[Costo-Costo actualizado agosto]]*$C$1/$C$2</f>
        <v>38253.259584000007</v>
      </c>
      <c r="G101" s="10"/>
    </row>
    <row r="102" spans="2:7" x14ac:dyDescent="0.25">
      <c r="B102" t="s">
        <v>439</v>
      </c>
      <c r="C102" s="2" t="s">
        <v>36</v>
      </c>
      <c r="D102" t="s">
        <v>0</v>
      </c>
      <c r="E102" s="40">
        <v>9563.3148960000017</v>
      </c>
      <c r="F102" s="3">
        <f>Tabla1[[#This Row],[Costo-Costo actualizado agosto]]*$C$1/$C$2</f>
        <v>47816.57448000001</v>
      </c>
      <c r="G102" s="10"/>
    </row>
    <row r="103" spans="2:7" x14ac:dyDescent="0.25">
      <c r="B103" t="s">
        <v>439</v>
      </c>
      <c r="C103" s="2" t="s">
        <v>37</v>
      </c>
      <c r="D103" t="s">
        <v>0</v>
      </c>
      <c r="E103" s="40">
        <v>14085.809279999999</v>
      </c>
      <c r="F103" s="3">
        <f>Tabla1[[#This Row],[Costo-Costo actualizado agosto]]*$C$1/$C$2</f>
        <v>70429.046399999992</v>
      </c>
      <c r="G103" s="10"/>
    </row>
    <row r="104" spans="2:7" x14ac:dyDescent="0.25">
      <c r="B104" t="s">
        <v>439</v>
      </c>
      <c r="C104" s="2" t="s">
        <v>38</v>
      </c>
      <c r="D104" t="s">
        <v>0</v>
      </c>
      <c r="E104" s="40">
        <v>22170.641759999999</v>
      </c>
      <c r="F104" s="3">
        <f>Tabla1[[#This Row],[Costo-Costo actualizado agosto]]*$C$1/$C$2</f>
        <v>110853.20879999999</v>
      </c>
      <c r="G104" s="10"/>
    </row>
    <row r="105" spans="2:7" x14ac:dyDescent="0.25">
      <c r="B105" t="s">
        <v>439</v>
      </c>
      <c r="C105" s="2" t="s">
        <v>39</v>
      </c>
      <c r="D105" t="s">
        <v>0</v>
      </c>
      <c r="E105" s="40">
        <v>34225.351199999997</v>
      </c>
      <c r="F105" s="3">
        <f>Tabla1[[#This Row],[Costo-Costo actualizado agosto]]*$C$1/$C$2</f>
        <v>171126.75599999999</v>
      </c>
      <c r="G105" s="10"/>
    </row>
    <row r="106" spans="2:7" x14ac:dyDescent="0.25">
      <c r="B106" t="s">
        <v>439</v>
      </c>
      <c r="C106" s="2" t="s">
        <v>40</v>
      </c>
      <c r="D106" t="s">
        <v>0</v>
      </c>
      <c r="E106" s="40">
        <v>54509.971680000002</v>
      </c>
      <c r="F106" s="3">
        <f>Tabla1[[#This Row],[Costo-Costo actualizado agosto]]*$C$1/$C$2</f>
        <v>272549.85840000003</v>
      </c>
      <c r="G106" s="10"/>
    </row>
    <row r="107" spans="2:7" x14ac:dyDescent="0.25">
      <c r="B107" t="s">
        <v>439</v>
      </c>
      <c r="C107" s="2" t="s">
        <v>41</v>
      </c>
      <c r="D107" t="s">
        <v>0</v>
      </c>
      <c r="E107" s="40">
        <v>68147.356320000006</v>
      </c>
      <c r="F107" s="3">
        <f>Tabla1[[#This Row],[Costo-Costo actualizado agosto]]*$C$1/$C$2</f>
        <v>340736.78159999999</v>
      </c>
      <c r="G107" s="10"/>
    </row>
    <row r="108" spans="2:7" x14ac:dyDescent="0.25">
      <c r="B108" t="s">
        <v>439</v>
      </c>
      <c r="C108" s="2" t="s">
        <v>42</v>
      </c>
      <c r="D108" t="s">
        <v>0</v>
      </c>
      <c r="E108" s="40">
        <v>88563.866400000014</v>
      </c>
      <c r="F108" s="3">
        <f>Tabla1[[#This Row],[Costo-Costo actualizado agosto]]*$C$1/$C$2</f>
        <v>442819.33200000005</v>
      </c>
      <c r="G108" s="10"/>
    </row>
    <row r="109" spans="2:7" x14ac:dyDescent="0.25">
      <c r="B109" t="s">
        <v>439</v>
      </c>
      <c r="C109" s="2" t="s">
        <v>43</v>
      </c>
      <c r="D109" t="s">
        <v>0</v>
      </c>
      <c r="E109" s="40">
        <v>113504.18976000001</v>
      </c>
      <c r="F109" s="3">
        <f>Tabla1[[#This Row],[Costo-Costo actualizado agosto]]*$C$1/$C$2</f>
        <v>567520.94880000013</v>
      </c>
      <c r="G109" s="10"/>
    </row>
    <row r="110" spans="2:7" x14ac:dyDescent="0.25">
      <c r="B110" t="s">
        <v>439</v>
      </c>
      <c r="C110" s="2" t="s">
        <v>44</v>
      </c>
      <c r="D110" t="s">
        <v>0</v>
      </c>
      <c r="E110" s="40">
        <v>139934.86559999999</v>
      </c>
      <c r="F110" s="3">
        <f>Tabla1[[#This Row],[Costo-Costo actualizado agosto]]*$C$1/$C$2</f>
        <v>699674.32799999998</v>
      </c>
      <c r="G110" s="10"/>
    </row>
    <row r="111" spans="2:7" x14ac:dyDescent="0.25">
      <c r="B111" t="s">
        <v>439</v>
      </c>
      <c r="C111" s="2" t="s">
        <v>45</v>
      </c>
      <c r="D111" t="s">
        <v>0</v>
      </c>
      <c r="E111" s="40">
        <v>218013.50880000001</v>
      </c>
      <c r="F111" s="3">
        <f>Tabla1[[#This Row],[Costo-Costo actualizado agosto]]*$C$1/$C$2</f>
        <v>1090067.5440000002</v>
      </c>
      <c r="G111" s="10"/>
    </row>
    <row r="112" spans="2:7" x14ac:dyDescent="0.25">
      <c r="E112" s="40"/>
      <c r="F112" s="3">
        <f>Tabla1[[#This Row],[Costo-Costo actualizado agosto]]*$C$1/$C$2</f>
        <v>0</v>
      </c>
      <c r="G112" s="10"/>
    </row>
    <row r="113" spans="2:7" x14ac:dyDescent="0.25">
      <c r="B113" t="s">
        <v>440</v>
      </c>
      <c r="C113" s="2" t="s">
        <v>46</v>
      </c>
      <c r="D113" t="s">
        <v>0</v>
      </c>
      <c r="E113" s="40">
        <v>1444.36365</v>
      </c>
      <c r="F113" s="3">
        <f>Tabla1[[#This Row],[Costo-Costo actualizado agosto]]*$C$1/$C$2</f>
        <v>7221.8182499999994</v>
      </c>
      <c r="G113" s="10"/>
    </row>
    <row r="114" spans="2:7" x14ac:dyDescent="0.25">
      <c r="B114" t="s">
        <v>440</v>
      </c>
      <c r="C114" s="2" t="s">
        <v>47</v>
      </c>
      <c r="D114" t="s">
        <v>0</v>
      </c>
      <c r="E114" s="40">
        <v>1580.5665000000001</v>
      </c>
      <c r="F114" s="3">
        <f>Tabla1[[#This Row],[Costo-Costo actualizado agosto]]*$C$1/$C$2</f>
        <v>7902.8325000000013</v>
      </c>
      <c r="G114" s="10"/>
    </row>
    <row r="115" spans="2:7" x14ac:dyDescent="0.25">
      <c r="B115" t="s">
        <v>440</v>
      </c>
      <c r="C115" s="2" t="s">
        <v>48</v>
      </c>
      <c r="D115" t="s">
        <v>0</v>
      </c>
      <c r="E115" s="40">
        <v>2636.1945000000001</v>
      </c>
      <c r="F115" s="3">
        <f>Tabla1[[#This Row],[Costo-Costo actualizado agosto]]*$C$1/$C$2</f>
        <v>13180.9725</v>
      </c>
      <c r="G115" s="10"/>
    </row>
    <row r="116" spans="2:7" x14ac:dyDescent="0.25">
      <c r="B116" t="s">
        <v>440</v>
      </c>
      <c r="C116" s="2" t="s">
        <v>49</v>
      </c>
      <c r="D116" t="s">
        <v>0</v>
      </c>
      <c r="E116" s="40">
        <v>3717.3824999999997</v>
      </c>
      <c r="F116" s="3">
        <f>Tabla1[[#This Row],[Costo-Costo actualizado agosto]]*$C$1/$C$2</f>
        <v>18586.912499999999</v>
      </c>
      <c r="G116" s="10"/>
    </row>
    <row r="117" spans="2:7" x14ac:dyDescent="0.25">
      <c r="B117" t="s">
        <v>440</v>
      </c>
      <c r="C117" s="2" t="s">
        <v>50</v>
      </c>
      <c r="D117" t="s">
        <v>0</v>
      </c>
      <c r="E117" s="40">
        <v>5373.6704999999993</v>
      </c>
      <c r="F117" s="3">
        <f>Tabla1[[#This Row],[Costo-Costo actualizado agosto]]*$C$1/$C$2</f>
        <v>26868.352499999997</v>
      </c>
      <c r="G117" s="10"/>
    </row>
    <row r="118" spans="2:7" x14ac:dyDescent="0.25">
      <c r="B118" t="s">
        <v>440</v>
      </c>
      <c r="C118" s="2" t="s">
        <v>51</v>
      </c>
      <c r="D118" t="s">
        <v>0</v>
      </c>
      <c r="E118" s="40">
        <v>7322.94</v>
      </c>
      <c r="F118" s="3">
        <f>Tabla1[[#This Row],[Costo-Costo actualizado agosto]]*$C$1/$C$2</f>
        <v>36614.699999999997</v>
      </c>
      <c r="G118" s="10"/>
    </row>
    <row r="119" spans="2:7" x14ac:dyDescent="0.25">
      <c r="B119" t="s">
        <v>440</v>
      </c>
      <c r="C119" s="2" t="s">
        <v>52</v>
      </c>
      <c r="D119" t="s">
        <v>0</v>
      </c>
      <c r="E119" s="40">
        <v>9526.2119999999995</v>
      </c>
      <c r="F119" s="3">
        <f>Tabla1[[#This Row],[Costo-Costo actualizado agosto]]*$C$1/$C$2</f>
        <v>47631.06</v>
      </c>
      <c r="G119" s="10"/>
    </row>
    <row r="120" spans="2:7" x14ac:dyDescent="0.25">
      <c r="B120" t="s">
        <v>440</v>
      </c>
      <c r="C120" s="2" t="s">
        <v>53</v>
      </c>
      <c r="D120" t="s">
        <v>0</v>
      </c>
      <c r="E120" s="40">
        <v>11984.445</v>
      </c>
      <c r="F120" s="3">
        <f>Tabla1[[#This Row],[Costo-Costo actualizado agosto]]*$C$1/$C$2</f>
        <v>59922.224999999999</v>
      </c>
      <c r="G120" s="10"/>
    </row>
    <row r="121" spans="2:7" x14ac:dyDescent="0.25">
      <c r="B121" t="s">
        <v>440</v>
      </c>
      <c r="C121" s="2" t="s">
        <v>54</v>
      </c>
      <c r="D121" t="s">
        <v>0</v>
      </c>
      <c r="E121" s="40">
        <v>15711.4125</v>
      </c>
      <c r="F121" s="3">
        <f>Tabla1[[#This Row],[Costo-Costo actualizado agosto]]*$C$1/$C$2</f>
        <v>78557.0625</v>
      </c>
      <c r="G121" s="10"/>
    </row>
    <row r="122" spans="2:7" x14ac:dyDescent="0.25">
      <c r="B122" t="s">
        <v>440</v>
      </c>
      <c r="C122" s="2" t="s">
        <v>55</v>
      </c>
      <c r="D122" t="s">
        <v>0</v>
      </c>
      <c r="E122" s="40">
        <v>19682.797500000001</v>
      </c>
      <c r="F122" s="3">
        <f>Tabla1[[#This Row],[Costo-Costo actualizado agosto]]*$C$1/$C$2</f>
        <v>98413.987500000003</v>
      </c>
      <c r="G122" s="10"/>
    </row>
    <row r="123" spans="2:7" x14ac:dyDescent="0.25">
      <c r="B123" t="s">
        <v>440</v>
      </c>
      <c r="C123" s="2" t="s">
        <v>56</v>
      </c>
      <c r="D123" t="s">
        <v>0</v>
      </c>
      <c r="E123" s="40">
        <v>24385.837499999998</v>
      </c>
      <c r="F123" s="3">
        <f>Tabla1[[#This Row],[Costo-Costo actualizado agosto]]*$C$1/$C$2</f>
        <v>121929.1875</v>
      </c>
      <c r="G123" s="10"/>
    </row>
    <row r="124" spans="2:7" x14ac:dyDescent="0.25">
      <c r="B124" t="s">
        <v>440</v>
      </c>
      <c r="C124" s="2" t="s">
        <v>57</v>
      </c>
      <c r="D124" t="s">
        <v>0</v>
      </c>
      <c r="E124" s="40">
        <v>30632.062499999996</v>
      </c>
      <c r="F124" s="3">
        <f>Tabla1[[#This Row],[Costo-Costo actualizado agosto]]*$C$1/$C$2</f>
        <v>153160.31249999997</v>
      </c>
      <c r="G124" s="10"/>
    </row>
    <row r="125" spans="2:7" x14ac:dyDescent="0.25">
      <c r="B125" t="s">
        <v>440</v>
      </c>
      <c r="C125" s="2" t="s">
        <v>58</v>
      </c>
      <c r="D125" t="s">
        <v>0</v>
      </c>
      <c r="E125" s="40">
        <v>38015.707499999997</v>
      </c>
      <c r="F125" s="3">
        <f>Tabla1[[#This Row],[Costo-Costo actualizado agosto]]*$C$1/$C$2</f>
        <v>190078.53749999998</v>
      </c>
      <c r="G125" s="10"/>
    </row>
    <row r="126" spans="2:7" x14ac:dyDescent="0.25">
      <c r="B126" t="s">
        <v>440</v>
      </c>
      <c r="C126" s="2" t="s">
        <v>59</v>
      </c>
      <c r="D126" t="s">
        <v>0</v>
      </c>
      <c r="E126" s="40">
        <v>47469.712500000001</v>
      </c>
      <c r="F126" s="3">
        <f>Tabla1[[#This Row],[Costo-Costo actualizado agosto]]*$C$1/$C$2</f>
        <v>237348.5625</v>
      </c>
      <c r="G126" s="10"/>
    </row>
    <row r="127" spans="2:7" x14ac:dyDescent="0.25">
      <c r="B127" t="s">
        <v>440</v>
      </c>
      <c r="C127" s="2" t="s">
        <v>60</v>
      </c>
      <c r="D127" t="s">
        <v>0</v>
      </c>
      <c r="E127" s="40">
        <v>60369.524999999994</v>
      </c>
      <c r="F127" s="3">
        <f>Tabla1[[#This Row],[Costo-Costo actualizado agosto]]*$C$1/$C$2</f>
        <v>301847.62499999994</v>
      </c>
      <c r="G127" s="10"/>
    </row>
    <row r="128" spans="2:7" x14ac:dyDescent="0.25">
      <c r="B128" t="s">
        <v>440</v>
      </c>
      <c r="C128" s="2" t="s">
        <v>61</v>
      </c>
      <c r="D128" t="s">
        <v>0</v>
      </c>
      <c r="E128" s="40">
        <v>76448.362500000003</v>
      </c>
      <c r="F128" s="3">
        <f>Tabla1[[#This Row],[Costo-Costo actualizado agosto]]*$C$1/$C$2</f>
        <v>382241.8125</v>
      </c>
      <c r="G128" s="10"/>
    </row>
    <row r="129" spans="2:7" x14ac:dyDescent="0.25">
      <c r="B129" t="s">
        <v>440</v>
      </c>
      <c r="C129" s="2" t="s">
        <v>62</v>
      </c>
      <c r="D129" t="s">
        <v>0</v>
      </c>
      <c r="E129" s="40">
        <v>96845.242499999993</v>
      </c>
      <c r="F129" s="3">
        <f>Tabla1[[#This Row],[Costo-Costo actualizado agosto]]*$C$1/$C$2</f>
        <v>484226.21250000002</v>
      </c>
      <c r="G129" s="10"/>
    </row>
    <row r="130" spans="2:7" x14ac:dyDescent="0.25">
      <c r="B130" t="s">
        <v>440</v>
      </c>
      <c r="C130" s="2" t="s">
        <v>63</v>
      </c>
      <c r="D130" t="s">
        <v>0</v>
      </c>
      <c r="E130" s="40">
        <v>123362.145</v>
      </c>
      <c r="F130" s="3">
        <f>Tabla1[[#This Row],[Costo-Costo actualizado agosto]]*$C$1/$C$2</f>
        <v>616810.72499999998</v>
      </c>
      <c r="G130" s="10"/>
    </row>
    <row r="131" spans="2:7" x14ac:dyDescent="0.25">
      <c r="B131" t="s">
        <v>440</v>
      </c>
      <c r="C131" s="2" t="s">
        <v>64</v>
      </c>
      <c r="D131" t="s">
        <v>0</v>
      </c>
      <c r="E131" s="40">
        <v>152249.73750000002</v>
      </c>
      <c r="F131" s="3">
        <f>Tabla1[[#This Row],[Costo-Costo actualizado agosto]]*$C$1/$C$2</f>
        <v>761248.68750000012</v>
      </c>
      <c r="G131" s="10"/>
    </row>
    <row r="132" spans="2:7" x14ac:dyDescent="0.25">
      <c r="B132" t="s">
        <v>440</v>
      </c>
      <c r="C132" s="2" t="s">
        <v>65</v>
      </c>
      <c r="D132" t="s">
        <v>0</v>
      </c>
      <c r="E132" s="40">
        <v>242051.60250000001</v>
      </c>
      <c r="F132" s="3">
        <f>Tabla1[[#This Row],[Costo-Costo actualizado agosto]]*$C$1/$C$2</f>
        <v>1210258.0125</v>
      </c>
      <c r="G132" s="10"/>
    </row>
    <row r="133" spans="2:7" x14ac:dyDescent="0.25">
      <c r="E133" s="40"/>
      <c r="F133" s="3">
        <f>Tabla1[[#This Row],[Costo-Costo actualizado agosto]]*$C$1/$C$2</f>
        <v>0</v>
      </c>
      <c r="G133" s="10"/>
    </row>
    <row r="134" spans="2:7" x14ac:dyDescent="0.25">
      <c r="B134" t="s">
        <v>441</v>
      </c>
      <c r="C134" s="2" t="s">
        <v>66</v>
      </c>
      <c r="D134" t="s">
        <v>0</v>
      </c>
      <c r="E134" s="40">
        <v>1458.1980000000001</v>
      </c>
      <c r="F134" s="3">
        <f>Tabla1[[#This Row],[Costo-Costo actualizado agosto]]*$C$1/$C$2</f>
        <v>7290.9900000000007</v>
      </c>
      <c r="G134" s="10"/>
    </row>
    <row r="135" spans="2:7" x14ac:dyDescent="0.25">
      <c r="B135" t="s">
        <v>441</v>
      </c>
      <c r="C135" s="2" t="s">
        <v>67</v>
      </c>
      <c r="D135" t="s">
        <v>0</v>
      </c>
      <c r="E135" s="40">
        <v>2138.4135000000001</v>
      </c>
      <c r="F135" s="3">
        <f>Tabla1[[#This Row],[Costo-Costo actualizado agosto]]*$C$1/$C$2</f>
        <v>10692.067500000001</v>
      </c>
      <c r="G135" s="10"/>
    </row>
    <row r="136" spans="2:7" x14ac:dyDescent="0.25">
      <c r="B136" t="s">
        <v>441</v>
      </c>
      <c r="C136" s="2" t="s">
        <v>68</v>
      </c>
      <c r="D136" t="s">
        <v>0</v>
      </c>
      <c r="E136" s="40">
        <v>3339.4139999999993</v>
      </c>
      <c r="F136" s="3">
        <f>Tabla1[[#This Row],[Costo-Costo actualizado agosto]]*$C$1/$C$2</f>
        <v>16697.069999999996</v>
      </c>
      <c r="G136" s="10"/>
    </row>
    <row r="137" spans="2:7" x14ac:dyDescent="0.25">
      <c r="B137" t="s">
        <v>441</v>
      </c>
      <c r="C137" s="2" t="s">
        <v>69</v>
      </c>
      <c r="D137" t="s">
        <v>0</v>
      </c>
      <c r="E137" s="40">
        <v>4923.1755000000003</v>
      </c>
      <c r="F137" s="3">
        <f>Tabla1[[#This Row],[Costo-Costo actualizado agosto]]*$C$1/$C$2</f>
        <v>24615.877500000002</v>
      </c>
      <c r="G137" s="10"/>
    </row>
    <row r="138" spans="2:7" x14ac:dyDescent="0.25">
      <c r="B138" t="s">
        <v>441</v>
      </c>
      <c r="C138" s="2" t="s">
        <v>70</v>
      </c>
      <c r="D138" t="s">
        <v>0</v>
      </c>
      <c r="E138" s="40">
        <v>6821.9639999999999</v>
      </c>
      <c r="F138" s="3">
        <f>Tabla1[[#This Row],[Costo-Costo actualizado agosto]]*$C$1/$C$2</f>
        <v>34109.82</v>
      </c>
      <c r="G138" s="10"/>
    </row>
    <row r="139" spans="2:7" x14ac:dyDescent="0.25">
      <c r="B139" t="s">
        <v>441</v>
      </c>
      <c r="C139" s="2" t="s">
        <v>71</v>
      </c>
      <c r="D139" t="s">
        <v>0</v>
      </c>
      <c r="E139" s="40">
        <v>9165.8160000000007</v>
      </c>
      <c r="F139" s="3">
        <f>Tabla1[[#This Row],[Costo-Costo actualizado agosto]]*$C$1/$C$2</f>
        <v>45829.08</v>
      </c>
      <c r="G139" s="10"/>
    </row>
    <row r="140" spans="2:7" x14ac:dyDescent="0.25">
      <c r="B140" t="s">
        <v>441</v>
      </c>
      <c r="C140" s="2" t="s">
        <v>72</v>
      </c>
      <c r="D140" t="s">
        <v>0</v>
      </c>
      <c r="E140" s="40">
        <v>11605.198499999999</v>
      </c>
      <c r="F140" s="3">
        <f>Tabla1[[#This Row],[Costo-Costo actualizado agosto]]*$C$1/$C$2</f>
        <v>58025.992499999993</v>
      </c>
      <c r="G140" s="10"/>
    </row>
    <row r="141" spans="2:7" x14ac:dyDescent="0.25">
      <c r="B141" t="s">
        <v>441</v>
      </c>
      <c r="C141" s="2" t="s">
        <v>73</v>
      </c>
      <c r="D141" t="s">
        <v>0</v>
      </c>
      <c r="E141" s="40">
        <v>14796.045</v>
      </c>
      <c r="F141" s="3">
        <f>Tabla1[[#This Row],[Costo-Costo actualizado agosto]]*$C$1/$C$2</f>
        <v>73980.225000000006</v>
      </c>
      <c r="G141" s="10"/>
    </row>
    <row r="142" spans="2:7" x14ac:dyDescent="0.25">
      <c r="B142" t="s">
        <v>441</v>
      </c>
      <c r="C142" s="2" t="s">
        <v>74</v>
      </c>
      <c r="D142" t="s">
        <v>0</v>
      </c>
      <c r="E142" s="40">
        <v>19382.467499999999</v>
      </c>
      <c r="F142" s="3">
        <f>Tabla1[[#This Row],[Costo-Costo actualizado agosto]]*$C$1/$C$2</f>
        <v>96912.337499999994</v>
      </c>
      <c r="G142" s="10"/>
    </row>
    <row r="143" spans="2:7" x14ac:dyDescent="0.25">
      <c r="B143" t="s">
        <v>441</v>
      </c>
      <c r="C143" s="2" t="s">
        <v>75</v>
      </c>
      <c r="D143" t="s">
        <v>0</v>
      </c>
      <c r="E143" s="40">
        <v>24363.4725</v>
      </c>
      <c r="F143" s="3">
        <f>Tabla1[[#This Row],[Costo-Costo actualizado agosto]]*$C$1/$C$2</f>
        <v>121817.3625</v>
      </c>
      <c r="G143" s="10"/>
    </row>
    <row r="144" spans="2:7" x14ac:dyDescent="0.25">
      <c r="B144" t="s">
        <v>441</v>
      </c>
      <c r="C144" s="2" t="s">
        <v>76</v>
      </c>
      <c r="D144" t="s">
        <v>0</v>
      </c>
      <c r="E144" s="40">
        <v>30226.297500000001</v>
      </c>
      <c r="F144" s="3">
        <f>Tabla1[[#This Row],[Costo-Costo actualizado agosto]]*$C$1/$C$2</f>
        <v>151131.48749999999</v>
      </c>
      <c r="G144" s="10"/>
    </row>
    <row r="145" spans="2:7" x14ac:dyDescent="0.25">
      <c r="B145" t="s">
        <v>441</v>
      </c>
      <c r="C145" s="2" t="s">
        <v>77</v>
      </c>
      <c r="D145" t="s">
        <v>0</v>
      </c>
      <c r="E145" s="40">
        <v>38234.564999999995</v>
      </c>
      <c r="F145" s="3">
        <f>Tabla1[[#This Row],[Costo-Costo actualizado agosto]]*$C$1/$C$2</f>
        <v>191172.82499999998</v>
      </c>
      <c r="G145" s="10"/>
    </row>
    <row r="146" spans="2:7" x14ac:dyDescent="0.25">
      <c r="B146" t="s">
        <v>441</v>
      </c>
      <c r="C146" s="2" t="s">
        <v>78</v>
      </c>
      <c r="D146" t="s">
        <v>0</v>
      </c>
      <c r="E146" s="40">
        <v>46873.845000000001</v>
      </c>
      <c r="F146" s="3">
        <f>Tabla1[[#This Row],[Costo-Costo actualizado agosto]]*$C$1/$C$2</f>
        <v>234369.22500000001</v>
      </c>
      <c r="G146" s="10"/>
    </row>
    <row r="147" spans="2:7" x14ac:dyDescent="0.25">
      <c r="B147" t="s">
        <v>441</v>
      </c>
      <c r="C147" s="2" t="s">
        <v>79</v>
      </c>
      <c r="D147" t="s">
        <v>0</v>
      </c>
      <c r="E147" s="40">
        <v>59045.197500000002</v>
      </c>
      <c r="F147" s="3">
        <f>Tabla1[[#This Row],[Costo-Costo actualizado agosto]]*$C$1/$C$2</f>
        <v>295225.98749999999</v>
      </c>
      <c r="G147" s="10"/>
    </row>
    <row r="148" spans="2:7" x14ac:dyDescent="0.25">
      <c r="B148" t="s">
        <v>441</v>
      </c>
      <c r="C148" s="2" t="s">
        <v>80</v>
      </c>
      <c r="D148" t="s">
        <v>0</v>
      </c>
      <c r="E148" s="40">
        <v>74493.022500000006</v>
      </c>
      <c r="F148" s="3">
        <f>Tabla1[[#This Row],[Costo-Costo actualizado agosto]]*$C$1/$C$2</f>
        <v>372465.11250000005</v>
      </c>
      <c r="G148" s="10"/>
    </row>
    <row r="149" spans="2:7" x14ac:dyDescent="0.25">
      <c r="B149" t="s">
        <v>441</v>
      </c>
      <c r="C149" s="2" t="s">
        <v>81</v>
      </c>
      <c r="D149" t="s">
        <v>0</v>
      </c>
      <c r="E149" s="40">
        <v>95254.132500000007</v>
      </c>
      <c r="F149" s="3">
        <f>Tabla1[[#This Row],[Costo-Costo actualizado agosto]]*$C$1/$C$2</f>
        <v>476270.66249999998</v>
      </c>
      <c r="G149" s="10"/>
    </row>
    <row r="150" spans="2:7" x14ac:dyDescent="0.25">
      <c r="B150" t="s">
        <v>441</v>
      </c>
      <c r="C150" s="2" t="s">
        <v>82</v>
      </c>
      <c r="D150" t="s">
        <v>0</v>
      </c>
      <c r="E150" s="40">
        <v>121069.7325</v>
      </c>
      <c r="F150" s="3">
        <f>Tabla1[[#This Row],[Costo-Costo actualizado agosto]]*$C$1/$C$2</f>
        <v>605348.66249999998</v>
      </c>
      <c r="G150" s="10"/>
    </row>
    <row r="151" spans="2:7" x14ac:dyDescent="0.25">
      <c r="B151" t="s">
        <v>441</v>
      </c>
      <c r="C151" s="2" t="s">
        <v>83</v>
      </c>
      <c r="D151" t="s">
        <v>0</v>
      </c>
      <c r="E151" s="40">
        <v>153927.11249999999</v>
      </c>
      <c r="F151" s="3">
        <f>Tabla1[[#This Row],[Costo-Costo actualizado agosto]]*$C$1/$C$2</f>
        <v>769635.56249999988</v>
      </c>
      <c r="G151" s="10"/>
    </row>
    <row r="152" spans="2:7" x14ac:dyDescent="0.25">
      <c r="B152" t="s">
        <v>441</v>
      </c>
      <c r="C152" s="2" t="s">
        <v>84</v>
      </c>
      <c r="D152" t="s">
        <v>0</v>
      </c>
      <c r="E152" s="40">
        <v>189302.1525</v>
      </c>
      <c r="F152" s="3">
        <f>Tabla1[[#This Row],[Costo-Costo actualizado agosto]]*$C$1/$C$2</f>
        <v>946510.76249999995</v>
      </c>
      <c r="G152" s="10"/>
    </row>
    <row r="153" spans="2:7" x14ac:dyDescent="0.25">
      <c r="B153" t="s">
        <v>441</v>
      </c>
      <c r="C153" s="2" t="s">
        <v>85</v>
      </c>
      <c r="D153" t="s">
        <v>0</v>
      </c>
      <c r="E153" s="40">
        <v>284479.47187499999</v>
      </c>
      <c r="F153" s="3">
        <f>Tabla1[[#This Row],[Costo-Costo actualizado agosto]]*$C$1/$C$2</f>
        <v>1422397.359375</v>
      </c>
      <c r="G153" s="10"/>
    </row>
    <row r="154" spans="2:7" x14ac:dyDescent="0.25">
      <c r="E154" s="40"/>
      <c r="F154" s="3">
        <f>Tabla1[[#This Row],[Costo-Costo actualizado agosto]]*$C$1/$C$2</f>
        <v>0</v>
      </c>
      <c r="G154" s="10"/>
    </row>
    <row r="155" spans="2:7" x14ac:dyDescent="0.25">
      <c r="B155" t="s">
        <v>442</v>
      </c>
      <c r="C155" s="2" t="s">
        <v>531</v>
      </c>
      <c r="D155" t="s">
        <v>0</v>
      </c>
      <c r="E155">
        <v>1004.6877187499998</v>
      </c>
      <c r="F155" s="3">
        <f>Tabla1[[#This Row],[Costo-Costo actualizado agosto]]*$C$1/$C$2</f>
        <v>5023.4385937499992</v>
      </c>
      <c r="G155" s="10"/>
    </row>
    <row r="156" spans="2:7" x14ac:dyDescent="0.25">
      <c r="B156" t="s">
        <v>442</v>
      </c>
      <c r="C156" s="2" t="s">
        <v>86</v>
      </c>
      <c r="D156" t="s">
        <v>0</v>
      </c>
      <c r="E156">
        <v>1076.2037999999998</v>
      </c>
      <c r="F156" s="3">
        <f>Tabla1[[#This Row],[Costo-Costo actualizado agosto]]*$C$1/$C$2</f>
        <v>5381.0189999999984</v>
      </c>
      <c r="G156" s="10"/>
    </row>
    <row r="157" spans="2:7" x14ac:dyDescent="0.25">
      <c r="B157" t="s">
        <v>442</v>
      </c>
      <c r="C157" s="2" t="s">
        <v>87</v>
      </c>
      <c r="D157" t="s">
        <v>0</v>
      </c>
      <c r="E157">
        <v>1153.5547499999998</v>
      </c>
      <c r="F157" s="3">
        <f>Tabla1[[#This Row],[Costo-Costo actualizado agosto]]*$C$1/$C$2</f>
        <v>5767.7737499999985</v>
      </c>
      <c r="G157" s="10"/>
    </row>
    <row r="158" spans="2:7" x14ac:dyDescent="0.25">
      <c r="B158" t="s">
        <v>442</v>
      </c>
      <c r="C158" s="2" t="s">
        <v>88</v>
      </c>
      <c r="D158" t="s">
        <v>0</v>
      </c>
      <c r="E158">
        <v>1732.48875</v>
      </c>
      <c r="F158" s="3">
        <f>Tabla1[[#This Row],[Costo-Costo actualizado agosto]]*$C$1/$C$2</f>
        <v>8662.4437500000004</v>
      </c>
      <c r="G158" s="10"/>
    </row>
    <row r="159" spans="2:7" x14ac:dyDescent="0.25">
      <c r="B159" t="s">
        <v>442</v>
      </c>
      <c r="C159" s="2" t="s">
        <v>89</v>
      </c>
      <c r="D159" t="s">
        <v>0</v>
      </c>
      <c r="E159">
        <v>2613.1905000000002</v>
      </c>
      <c r="F159" s="3">
        <f>Tabla1[[#This Row],[Costo-Costo actualizado agosto]]*$C$1/$C$2</f>
        <v>13065.952500000001</v>
      </c>
      <c r="G159" s="10"/>
    </row>
    <row r="160" spans="2:7" x14ac:dyDescent="0.25">
      <c r="B160" t="s">
        <v>442</v>
      </c>
      <c r="C160" s="2" t="s">
        <v>90</v>
      </c>
      <c r="D160" t="s">
        <v>0</v>
      </c>
      <c r="E160">
        <v>4165.3215000000009</v>
      </c>
      <c r="F160" s="3">
        <f>Tabla1[[#This Row],[Costo-Costo actualizado agosto]]*$C$1/$C$2</f>
        <v>20826.607500000006</v>
      </c>
      <c r="G160" s="10"/>
    </row>
    <row r="161" spans="2:7" x14ac:dyDescent="0.25">
      <c r="B161" t="s">
        <v>442</v>
      </c>
      <c r="C161" s="2" t="s">
        <v>91</v>
      </c>
      <c r="D161" t="s">
        <v>0</v>
      </c>
      <c r="E161">
        <v>5855.4765000000007</v>
      </c>
      <c r="F161" s="3">
        <f>Tabla1[[#This Row],[Costo-Costo actualizado agosto]]*$C$1/$C$2</f>
        <v>29277.3825</v>
      </c>
      <c r="G161" s="10"/>
    </row>
    <row r="162" spans="2:7" x14ac:dyDescent="0.25">
      <c r="B162" t="s">
        <v>442</v>
      </c>
      <c r="C162" s="2" t="s">
        <v>92</v>
      </c>
      <c r="D162" t="s">
        <v>0</v>
      </c>
      <c r="E162">
        <v>8454.2895000000008</v>
      </c>
      <c r="F162" s="3">
        <f>Tabla1[[#This Row],[Costo-Costo actualizado agosto]]*$C$1/$C$2</f>
        <v>42271.447500000002</v>
      </c>
      <c r="G162" s="10"/>
    </row>
    <row r="163" spans="2:7" x14ac:dyDescent="0.25">
      <c r="B163" t="s">
        <v>442</v>
      </c>
      <c r="C163" s="2" t="s">
        <v>93</v>
      </c>
      <c r="D163" t="s">
        <v>0</v>
      </c>
      <c r="E163">
        <v>11280.586499999999</v>
      </c>
      <c r="F163" s="3">
        <f>Tabla1[[#This Row],[Costo-Costo actualizado agosto]]*$C$1/$C$2</f>
        <v>56402.932499999995</v>
      </c>
      <c r="G163" s="10"/>
    </row>
    <row r="164" spans="2:7" x14ac:dyDescent="0.25">
      <c r="B164" t="s">
        <v>442</v>
      </c>
      <c r="C164" s="2" t="s">
        <v>94</v>
      </c>
      <c r="D164" t="s">
        <v>0</v>
      </c>
      <c r="E164">
        <v>14406.254999999999</v>
      </c>
      <c r="F164" s="3">
        <f>Tabla1[[#This Row],[Costo-Costo actualizado agosto]]*$C$1/$C$2</f>
        <v>72031.274999999994</v>
      </c>
      <c r="G164" s="10"/>
    </row>
    <row r="165" spans="2:7" x14ac:dyDescent="0.25">
      <c r="B165" t="s">
        <v>442</v>
      </c>
      <c r="C165" s="2" t="s">
        <v>95</v>
      </c>
      <c r="D165" t="s">
        <v>0</v>
      </c>
      <c r="E165">
        <v>18078.907500000001</v>
      </c>
      <c r="F165" s="3">
        <f>Tabla1[[#This Row],[Costo-Costo actualizado agosto]]*$C$1/$C$2</f>
        <v>90394.537500000006</v>
      </c>
      <c r="G165" s="10"/>
    </row>
    <row r="166" spans="2:7" x14ac:dyDescent="0.25">
      <c r="B166" t="s">
        <v>442</v>
      </c>
      <c r="C166" s="2" t="s">
        <v>96</v>
      </c>
      <c r="D166" t="s">
        <v>0</v>
      </c>
      <c r="E166">
        <v>23649.39</v>
      </c>
      <c r="F166" s="3">
        <f>Tabla1[[#This Row],[Costo-Costo actualizado agosto]]*$C$1/$C$2</f>
        <v>118246.95</v>
      </c>
      <c r="G166" s="10"/>
    </row>
    <row r="167" spans="2:7" x14ac:dyDescent="0.25">
      <c r="B167" t="s">
        <v>442</v>
      </c>
      <c r="C167" s="2" t="s">
        <v>97</v>
      </c>
      <c r="D167" t="s">
        <v>0</v>
      </c>
      <c r="E167">
        <v>29978.684999999998</v>
      </c>
      <c r="F167" s="3">
        <f>Tabla1[[#This Row],[Costo-Costo actualizado agosto]]*$C$1/$C$2</f>
        <v>149893.42499999999</v>
      </c>
      <c r="G167" s="10"/>
    </row>
    <row r="168" spans="2:7" x14ac:dyDescent="0.25">
      <c r="B168" t="s">
        <v>442</v>
      </c>
      <c r="C168" s="2" t="s">
        <v>98</v>
      </c>
      <c r="D168" t="s">
        <v>0</v>
      </c>
      <c r="E168">
        <v>36990.112500000003</v>
      </c>
      <c r="F168" s="3">
        <f>Tabla1[[#This Row],[Costo-Costo actualizado agosto]]*$C$1/$C$2</f>
        <v>184950.56250000003</v>
      </c>
      <c r="G168" s="10"/>
    </row>
    <row r="169" spans="2:7" x14ac:dyDescent="0.25">
      <c r="B169" t="s">
        <v>442</v>
      </c>
      <c r="C169" s="2" t="s">
        <v>99</v>
      </c>
      <c r="D169" t="s">
        <v>0</v>
      </c>
      <c r="E169">
        <v>46899.404999999999</v>
      </c>
      <c r="F169" s="3">
        <f>Tabla1[[#This Row],[Costo-Costo actualizado agosto]]*$C$1/$C$2</f>
        <v>234497.02499999999</v>
      </c>
      <c r="G169" s="10"/>
    </row>
    <row r="170" spans="2:7" x14ac:dyDescent="0.25">
      <c r="B170" t="s">
        <v>442</v>
      </c>
      <c r="C170" s="2" t="s">
        <v>100</v>
      </c>
      <c r="D170" t="s">
        <v>0</v>
      </c>
      <c r="E170">
        <v>57567.51</v>
      </c>
      <c r="F170" s="3">
        <f>Tabla1[[#This Row],[Costo-Costo actualizado agosto]]*$C$1/$C$2</f>
        <v>287837.55</v>
      </c>
      <c r="G170" s="10"/>
    </row>
    <row r="171" spans="2:7" x14ac:dyDescent="0.25">
      <c r="B171" t="s">
        <v>442</v>
      </c>
      <c r="C171" s="2" t="s">
        <v>101</v>
      </c>
      <c r="D171" t="s">
        <v>0</v>
      </c>
      <c r="E171">
        <v>72772.514999999999</v>
      </c>
      <c r="F171" s="3">
        <f>Tabla1[[#This Row],[Costo-Costo actualizado agosto]]*$C$1/$C$2</f>
        <v>363862.57500000001</v>
      </c>
      <c r="G171" s="10"/>
    </row>
    <row r="172" spans="2:7" x14ac:dyDescent="0.25">
      <c r="B172" t="s">
        <v>442</v>
      </c>
      <c r="C172" s="2" t="s">
        <v>102</v>
      </c>
      <c r="D172" t="s">
        <v>0</v>
      </c>
      <c r="E172">
        <v>92196.517500000002</v>
      </c>
      <c r="F172" s="3">
        <f>Tabla1[[#This Row],[Costo-Costo actualizado agosto]]*$C$1/$C$2</f>
        <v>460982.58750000002</v>
      </c>
      <c r="G172" s="10"/>
    </row>
    <row r="173" spans="2:7" x14ac:dyDescent="0.25">
      <c r="B173" t="s">
        <v>442</v>
      </c>
      <c r="C173" s="2" t="s">
        <v>103</v>
      </c>
      <c r="D173" t="s">
        <v>0</v>
      </c>
      <c r="E173">
        <v>117596.7675</v>
      </c>
      <c r="F173" s="3">
        <f>Tabla1[[#This Row],[Costo-Costo actualizado agosto]]*$C$1/$C$2</f>
        <v>587983.83750000002</v>
      </c>
      <c r="G173" s="10"/>
    </row>
    <row r="174" spans="2:7" x14ac:dyDescent="0.25">
      <c r="B174" t="s">
        <v>442</v>
      </c>
      <c r="C174" s="2" t="s">
        <v>104</v>
      </c>
      <c r="D174" t="s">
        <v>0</v>
      </c>
      <c r="E174">
        <v>148394.97</v>
      </c>
      <c r="F174" s="3">
        <f>Tabla1[[#This Row],[Costo-Costo actualizado agosto]]*$C$1/$C$2</f>
        <v>741974.85</v>
      </c>
      <c r="G174" s="10"/>
    </row>
    <row r="175" spans="2:7" x14ac:dyDescent="0.25">
      <c r="B175" t="s">
        <v>442</v>
      </c>
      <c r="C175" s="2" t="s">
        <v>105</v>
      </c>
      <c r="D175" t="s">
        <v>0</v>
      </c>
      <c r="E175">
        <v>188086.45499999999</v>
      </c>
      <c r="F175" s="3">
        <f>Tabla1[[#This Row],[Costo-Costo actualizado agosto]]*$C$1/$C$2</f>
        <v>940432.27500000002</v>
      </c>
      <c r="G175" s="10"/>
    </row>
    <row r="176" spans="2:7" x14ac:dyDescent="0.25">
      <c r="B176" t="s">
        <v>442</v>
      </c>
      <c r="C176" s="2" t="s">
        <v>106</v>
      </c>
      <c r="D176" t="s">
        <v>0</v>
      </c>
      <c r="E176">
        <v>232457.01749999999</v>
      </c>
      <c r="F176" s="3">
        <f>Tabla1[[#This Row],[Costo-Costo actualizado agosto]]*$C$1/$C$2</f>
        <v>1162285.0874999999</v>
      </c>
      <c r="G176" s="10"/>
    </row>
    <row r="177" spans="2:7" x14ac:dyDescent="0.25">
      <c r="B177" t="s">
        <v>442</v>
      </c>
      <c r="C177" s="2" t="s">
        <v>107</v>
      </c>
      <c r="D177" t="s">
        <v>0</v>
      </c>
      <c r="E177">
        <v>291056.51250000001</v>
      </c>
      <c r="F177" s="3">
        <f>Tabla1[[#This Row],[Costo-Costo actualizado agosto]]*$C$1/$C$2</f>
        <v>1455282.5625</v>
      </c>
      <c r="G177" s="10"/>
    </row>
    <row r="178" spans="2:7" x14ac:dyDescent="0.25">
      <c r="B178" t="s">
        <v>442</v>
      </c>
      <c r="C178" s="2" t="s">
        <v>108</v>
      </c>
      <c r="D178" t="s">
        <v>0</v>
      </c>
      <c r="E178">
        <v>368781.27750000003</v>
      </c>
      <c r="F178" s="3">
        <f>Tabla1[[#This Row],[Costo-Costo actualizado agosto]]*$C$1/$C$2</f>
        <v>1843906.3875</v>
      </c>
      <c r="G178" s="10"/>
    </row>
    <row r="179" spans="2:7" x14ac:dyDescent="0.25">
      <c r="B179" t="s">
        <v>442</v>
      </c>
      <c r="C179" s="2" t="s">
        <v>109</v>
      </c>
      <c r="D179" t="s">
        <v>0</v>
      </c>
      <c r="E179">
        <v>403484.40899999999</v>
      </c>
      <c r="F179" s="3">
        <f>Tabla1[[#This Row],[Costo-Costo actualizado agosto]]*$C$1/$C$2</f>
        <v>2017422.0449999999</v>
      </c>
      <c r="G179" s="10"/>
    </row>
    <row r="180" spans="2:7" x14ac:dyDescent="0.25">
      <c r="B180" t="s">
        <v>442</v>
      </c>
      <c r="C180" s="2" t="s">
        <v>110</v>
      </c>
      <c r="D180" t="s">
        <v>0</v>
      </c>
      <c r="E180">
        <v>511904.17799999996</v>
      </c>
      <c r="F180" s="3">
        <f>Tabla1[[#This Row],[Costo-Costo actualizado agosto]]*$C$1/$C$2</f>
        <v>2559520.8899999997</v>
      </c>
      <c r="G180" s="10"/>
    </row>
    <row r="181" spans="2:7" x14ac:dyDescent="0.25">
      <c r="B181" t="s">
        <v>442</v>
      </c>
      <c r="C181" s="2" t="s">
        <v>111</v>
      </c>
      <c r="D181" t="s">
        <v>0</v>
      </c>
      <c r="E181">
        <v>647587.52100000007</v>
      </c>
      <c r="F181" s="3">
        <f>Tabla1[[#This Row],[Costo-Costo actualizado agosto]]*$C$1/$C$2</f>
        <v>3237937.6050000004</v>
      </c>
      <c r="G181" s="10"/>
    </row>
    <row r="182" spans="2:7" x14ac:dyDescent="0.25">
      <c r="E182" s="40"/>
      <c r="F182" s="3">
        <f>Tabla1[[#This Row],[Costo-Costo actualizado agosto]]*$C$1/$C$2</f>
        <v>0</v>
      </c>
      <c r="G182" s="10"/>
    </row>
    <row r="183" spans="2:7" x14ac:dyDescent="0.25">
      <c r="B183" t="s">
        <v>443</v>
      </c>
      <c r="C183" s="2" t="s">
        <v>113</v>
      </c>
      <c r="D183" t="s">
        <v>0</v>
      </c>
      <c r="E183" s="40">
        <v>92150.190000000017</v>
      </c>
      <c r="F183" s="3">
        <f>Tabla1[[#This Row],[Costo-Costo actualizado agosto]]*$C$1/$C$2</f>
        <v>460750.95000000007</v>
      </c>
      <c r="G183" s="10"/>
    </row>
    <row r="184" spans="2:7" x14ac:dyDescent="0.25">
      <c r="B184" t="s">
        <v>443</v>
      </c>
      <c r="C184" s="2" t="s">
        <v>114</v>
      </c>
      <c r="D184" t="s">
        <v>0</v>
      </c>
      <c r="E184" s="40">
        <v>104349.01950000001</v>
      </c>
      <c r="F184" s="3">
        <f>Tabla1[[#This Row],[Costo-Costo actualizado agosto]]*$C$1/$C$2</f>
        <v>521745.09750000003</v>
      </c>
      <c r="G184" s="10"/>
    </row>
    <row r="185" spans="2:7" x14ac:dyDescent="0.25">
      <c r="B185" t="s">
        <v>443</v>
      </c>
      <c r="C185" s="2" t="s">
        <v>115</v>
      </c>
      <c r="D185" t="s">
        <v>0</v>
      </c>
      <c r="E185" s="40">
        <v>125710.15050000002</v>
      </c>
      <c r="F185" s="3">
        <f>Tabla1[[#This Row],[Costo-Costo actualizado agosto]]*$C$1/$C$2</f>
        <v>628550.75250000018</v>
      </c>
      <c r="G185" s="10"/>
    </row>
    <row r="186" spans="2:7" x14ac:dyDescent="0.25">
      <c r="B186" t="s">
        <v>443</v>
      </c>
      <c r="C186" s="2" t="s">
        <v>116</v>
      </c>
      <c r="D186" t="s">
        <v>0</v>
      </c>
      <c r="E186" s="40">
        <v>197311.05899999998</v>
      </c>
      <c r="F186" s="3">
        <f>Tabla1[[#This Row],[Costo-Costo actualizado agosto]]*$C$1/$C$2</f>
        <v>986555.29499999993</v>
      </c>
      <c r="G186" s="10"/>
    </row>
    <row r="187" spans="2:7" x14ac:dyDescent="0.25">
      <c r="B187" t="s">
        <v>443</v>
      </c>
      <c r="C187" s="2" t="s">
        <v>117</v>
      </c>
      <c r="D187" t="s">
        <v>0</v>
      </c>
      <c r="E187" s="40">
        <v>232979.71950000001</v>
      </c>
      <c r="F187" s="3">
        <f>Tabla1[[#This Row],[Costo-Costo actualizado agosto]]*$C$1/$C$2</f>
        <v>1164898.5974999999</v>
      </c>
      <c r="G187" s="10"/>
    </row>
    <row r="188" spans="2:7" x14ac:dyDescent="0.25">
      <c r="B188" t="s">
        <v>443</v>
      </c>
      <c r="C188" s="2" t="s">
        <v>118</v>
      </c>
      <c r="D188" t="s">
        <v>0</v>
      </c>
      <c r="E188" s="40">
        <v>277747.42050000001</v>
      </c>
      <c r="F188" s="3">
        <f>Tabla1[[#This Row],[Costo-Costo actualizado agosto]]*$C$1/$C$2</f>
        <v>1388737.1025</v>
      </c>
      <c r="G188" s="10"/>
    </row>
    <row r="189" spans="2:7" x14ac:dyDescent="0.25">
      <c r="B189" t="s">
        <v>443</v>
      </c>
      <c r="C189" s="2" t="s">
        <v>119</v>
      </c>
      <c r="D189" t="s">
        <v>0</v>
      </c>
      <c r="E189" s="40">
        <v>329885.02799999999</v>
      </c>
      <c r="F189" s="3">
        <f>Tabla1[[#This Row],[Costo-Costo actualizado agosto]]*$C$1/$C$2</f>
        <v>1649425.1400000001</v>
      </c>
      <c r="G189" s="10"/>
    </row>
    <row r="190" spans="2:7" x14ac:dyDescent="0.25">
      <c r="B190" t="s">
        <v>443</v>
      </c>
      <c r="C190" s="2" t="s">
        <v>120</v>
      </c>
      <c r="D190" t="s">
        <v>0</v>
      </c>
      <c r="E190" s="40">
        <v>377973.93150000006</v>
      </c>
      <c r="F190" s="3">
        <f>Tabla1[[#This Row],[Costo-Costo actualizado agosto]]*$C$1/$C$2</f>
        <v>1889869.6575000002</v>
      </c>
      <c r="G190" s="10"/>
    </row>
    <row r="191" spans="2:7" x14ac:dyDescent="0.25">
      <c r="B191" t="s">
        <v>443</v>
      </c>
      <c r="C191" s="2" t="s">
        <v>121</v>
      </c>
      <c r="D191" t="s">
        <v>0</v>
      </c>
      <c r="E191" s="40">
        <v>491717.20950000006</v>
      </c>
      <c r="F191" s="3">
        <f>Tabla1[[#This Row],[Costo-Costo actualizado agosto]]*$C$1/$C$2</f>
        <v>2458586.0475000003</v>
      </c>
      <c r="G191" s="10"/>
    </row>
    <row r="192" spans="2:7" x14ac:dyDescent="0.25">
      <c r="B192" t="s">
        <v>443</v>
      </c>
      <c r="C192" s="2" t="s">
        <v>122</v>
      </c>
      <c r="D192" t="s">
        <v>0</v>
      </c>
      <c r="E192" s="40">
        <v>548483.41350000002</v>
      </c>
      <c r="F192" s="3">
        <f>Tabla1[[#This Row],[Costo-Costo actualizado agosto]]*$C$1/$C$2</f>
        <v>2742417.0674999999</v>
      </c>
      <c r="G192" s="10"/>
    </row>
    <row r="193" spans="2:7" x14ac:dyDescent="0.25">
      <c r="E193" s="40"/>
      <c r="F193" s="3">
        <f>Tabla1[[#This Row],[Costo-Costo actualizado agosto]]*$C$1/$C$2</f>
        <v>0</v>
      </c>
      <c r="G193" s="10"/>
    </row>
    <row r="194" spans="2:7" x14ac:dyDescent="0.25">
      <c r="B194" t="s">
        <v>444</v>
      </c>
      <c r="C194" s="2" t="s">
        <v>123</v>
      </c>
      <c r="D194" t="s">
        <v>0</v>
      </c>
      <c r="E194" s="40">
        <v>97263.787500000006</v>
      </c>
      <c r="F194" s="3">
        <f>Tabla1[[#This Row],[Costo-Costo actualizado agosto]]*$C$1/$C$2</f>
        <v>486318.9375</v>
      </c>
      <c r="G194" s="10"/>
    </row>
    <row r="195" spans="2:7" x14ac:dyDescent="0.25">
      <c r="B195" t="s">
        <v>444</v>
      </c>
      <c r="C195" s="2" t="s">
        <v>124</v>
      </c>
      <c r="D195" t="s">
        <v>0</v>
      </c>
      <c r="E195" s="40">
        <v>115082.30250000002</v>
      </c>
      <c r="F195" s="3">
        <f>Tabla1[[#This Row],[Costo-Costo actualizado agosto]]*$C$1/$C$2</f>
        <v>575411.51250000007</v>
      </c>
      <c r="G195" s="10"/>
    </row>
    <row r="196" spans="2:7" x14ac:dyDescent="0.25">
      <c r="B196" t="s">
        <v>444</v>
      </c>
      <c r="C196" s="2" t="s">
        <v>125</v>
      </c>
      <c r="D196" t="s">
        <v>0</v>
      </c>
      <c r="E196" s="40">
        <v>138625.93799999999</v>
      </c>
      <c r="F196" s="3">
        <f>Tabla1[[#This Row],[Costo-Costo actualizado agosto]]*$C$1/$C$2</f>
        <v>693129.69</v>
      </c>
      <c r="G196" s="10"/>
    </row>
    <row r="197" spans="2:7" x14ac:dyDescent="0.25">
      <c r="B197" t="s">
        <v>444</v>
      </c>
      <c r="C197" s="2" t="s">
        <v>126</v>
      </c>
      <c r="D197" t="s">
        <v>0</v>
      </c>
      <c r="E197" s="40">
        <v>229553.08200000002</v>
      </c>
      <c r="F197" s="3">
        <f>Tabla1[[#This Row],[Costo-Costo actualizado agosto]]*$C$1/$C$2</f>
        <v>1147765.4100000001</v>
      </c>
      <c r="G197" s="10"/>
    </row>
    <row r="198" spans="2:7" x14ac:dyDescent="0.25">
      <c r="B198" t="s">
        <v>444</v>
      </c>
      <c r="C198" s="2" t="s">
        <v>127</v>
      </c>
      <c r="D198" t="s">
        <v>0</v>
      </c>
      <c r="E198" s="40">
        <v>269997.94800000003</v>
      </c>
      <c r="F198" s="3">
        <f>Tabla1[[#This Row],[Costo-Costo actualizado agosto]]*$C$1/$C$2</f>
        <v>1349989.7400000002</v>
      </c>
      <c r="G198" s="10"/>
    </row>
    <row r="199" spans="2:7" x14ac:dyDescent="0.25">
      <c r="B199" t="s">
        <v>444</v>
      </c>
      <c r="C199" s="2" t="s">
        <v>128</v>
      </c>
      <c r="D199" t="s">
        <v>0</v>
      </c>
      <c r="E199" s="40">
        <v>357825.30300000001</v>
      </c>
      <c r="F199" s="3">
        <f>Tabla1[[#This Row],[Costo-Costo actualizado agosto]]*$C$1/$C$2</f>
        <v>1789126.5150000001</v>
      </c>
      <c r="G199" s="10"/>
    </row>
    <row r="200" spans="2:7" x14ac:dyDescent="0.25">
      <c r="B200" t="s">
        <v>444</v>
      </c>
      <c r="C200" s="2" t="s">
        <v>129</v>
      </c>
      <c r="D200" t="s">
        <v>0</v>
      </c>
      <c r="E200" s="40">
        <v>415782.92250000004</v>
      </c>
      <c r="F200" s="3">
        <f>Tabla1[[#This Row],[Costo-Costo actualizado agosto]]*$C$1/$C$2</f>
        <v>2078914.6125000003</v>
      </c>
      <c r="G200" s="10"/>
    </row>
    <row r="201" spans="2:7" x14ac:dyDescent="0.25">
      <c r="B201" t="s">
        <v>444</v>
      </c>
      <c r="C201" s="2" t="s">
        <v>130</v>
      </c>
      <c r="D201" t="s">
        <v>0</v>
      </c>
      <c r="E201" s="40">
        <v>485844.48000000004</v>
      </c>
      <c r="F201" s="3">
        <f>Tabla1[[#This Row],[Costo-Costo actualizado agosto]]*$C$1/$C$2</f>
        <v>2429222.4000000004</v>
      </c>
      <c r="G201" s="10"/>
    </row>
    <row r="202" spans="2:7" x14ac:dyDescent="0.25">
      <c r="B202" t="s">
        <v>444</v>
      </c>
      <c r="C202" s="2" t="s">
        <v>131</v>
      </c>
      <c r="D202" t="s">
        <v>0</v>
      </c>
      <c r="E202" s="40">
        <v>578838.15</v>
      </c>
      <c r="F202" s="3">
        <f>Tabla1[[#This Row],[Costo-Costo actualizado agosto]]*$C$1/$C$2</f>
        <v>2894190.75</v>
      </c>
      <c r="G202" s="10"/>
    </row>
    <row r="203" spans="2:7" x14ac:dyDescent="0.25">
      <c r="B203" t="s">
        <v>444</v>
      </c>
      <c r="C203" s="2" t="s">
        <v>132</v>
      </c>
      <c r="D203" t="s">
        <v>0</v>
      </c>
      <c r="E203" s="40">
        <v>660233.97000000009</v>
      </c>
      <c r="F203" s="3">
        <f>Tabla1[[#This Row],[Costo-Costo actualizado agosto]]*$C$1/$C$2</f>
        <v>3301169.8500000006</v>
      </c>
      <c r="G203" s="10"/>
    </row>
    <row r="204" spans="2:7" x14ac:dyDescent="0.25">
      <c r="E204" s="40"/>
      <c r="F204" s="3">
        <f>Tabla1[[#This Row],[Costo-Costo actualizado agosto]]*$C$1/$C$2</f>
        <v>0</v>
      </c>
      <c r="G204" s="10"/>
    </row>
    <row r="205" spans="2:7" x14ac:dyDescent="0.25">
      <c r="B205" t="s">
        <v>445</v>
      </c>
      <c r="C205" s="2" t="s">
        <v>133</v>
      </c>
      <c r="D205" t="s">
        <v>0</v>
      </c>
      <c r="E205" s="40">
        <v>102640.9725</v>
      </c>
      <c r="F205" s="3">
        <f>Tabla1[[#This Row],[Costo-Costo actualizado agosto]]*$C$1/$C$2</f>
        <v>513204.86249999999</v>
      </c>
      <c r="G205" s="10"/>
    </row>
    <row r="206" spans="2:7" x14ac:dyDescent="0.25">
      <c r="B206" t="s">
        <v>445</v>
      </c>
      <c r="C206" s="2" t="s">
        <v>134</v>
      </c>
      <c r="D206" t="s">
        <v>0</v>
      </c>
      <c r="E206" s="40">
        <v>112277.73150000001</v>
      </c>
      <c r="F206" s="3">
        <f>Tabla1[[#This Row],[Costo-Costo actualizado agosto]]*$C$1/$C$2</f>
        <v>561388.65749999997</v>
      </c>
      <c r="G206" s="10"/>
    </row>
    <row r="207" spans="2:7" x14ac:dyDescent="0.25">
      <c r="B207" t="s">
        <v>445</v>
      </c>
      <c r="C207" s="2" t="s">
        <v>135</v>
      </c>
      <c r="D207" t="s">
        <v>0</v>
      </c>
      <c r="E207" s="40">
        <v>172491.66000000003</v>
      </c>
      <c r="F207" s="3">
        <f>Tabla1[[#This Row],[Costo-Costo actualizado agosto]]*$C$1/$C$2</f>
        <v>862458.30000000016</v>
      </c>
      <c r="G207" s="10"/>
    </row>
    <row r="208" spans="2:7" x14ac:dyDescent="0.25">
      <c r="B208" t="s">
        <v>445</v>
      </c>
      <c r="C208" s="2" t="s">
        <v>136</v>
      </c>
      <c r="D208" t="s">
        <v>0</v>
      </c>
      <c r="E208" s="40">
        <v>238051.14300000001</v>
      </c>
      <c r="F208" s="3">
        <f>Tabla1[[#This Row],[Costo-Costo actualizado agosto]]*$C$1/$C$2</f>
        <v>1190255.7150000001</v>
      </c>
      <c r="G208" s="10"/>
    </row>
    <row r="209" spans="2:7" x14ac:dyDescent="0.25">
      <c r="B209" t="s">
        <v>445</v>
      </c>
      <c r="C209" s="2" t="s">
        <v>137</v>
      </c>
      <c r="D209" t="s">
        <v>0</v>
      </c>
      <c r="E209" s="40">
        <v>288259.28999999998</v>
      </c>
      <c r="F209" s="3">
        <f>Tabla1[[#This Row],[Costo-Costo actualizado agosto]]*$C$1/$C$2</f>
        <v>1441296.4499999997</v>
      </c>
      <c r="G209" s="10"/>
    </row>
    <row r="210" spans="2:7" x14ac:dyDescent="0.25">
      <c r="B210" t="s">
        <v>445</v>
      </c>
      <c r="C210" s="2" t="s">
        <v>138</v>
      </c>
      <c r="D210" t="s">
        <v>0</v>
      </c>
      <c r="E210" s="40">
        <v>372649.46400000004</v>
      </c>
      <c r="F210" s="3">
        <f>Tabla1[[#This Row],[Costo-Costo actualizado agosto]]*$C$1/$C$2</f>
        <v>1863247.3200000003</v>
      </c>
      <c r="G210" s="10"/>
    </row>
    <row r="211" spans="2:7" x14ac:dyDescent="0.25">
      <c r="B211" t="s">
        <v>445</v>
      </c>
      <c r="C211" s="2" t="s">
        <v>139</v>
      </c>
      <c r="D211" t="s">
        <v>0</v>
      </c>
      <c r="E211" s="40">
        <v>434276.22150000004</v>
      </c>
      <c r="F211" s="3">
        <f>Tabla1[[#This Row],[Costo-Costo actualizado agosto]]*$C$1/$C$2</f>
        <v>2171381.1075000004</v>
      </c>
      <c r="G211" s="10"/>
    </row>
    <row r="212" spans="2:7" x14ac:dyDescent="0.25">
      <c r="B212" t="s">
        <v>445</v>
      </c>
      <c r="C212" s="2" t="s">
        <v>140</v>
      </c>
      <c r="D212" t="s">
        <v>0</v>
      </c>
      <c r="E212" s="40">
        <v>504696.25800000009</v>
      </c>
      <c r="F212" s="3">
        <f>Tabla1[[#This Row],[Costo-Costo actualizado agosto]]*$C$1/$C$2</f>
        <v>2523481.2900000005</v>
      </c>
      <c r="G212" s="10"/>
    </row>
    <row r="213" spans="2:7" x14ac:dyDescent="0.25">
      <c r="B213" t="s">
        <v>445</v>
      </c>
      <c r="C213" s="2" t="s">
        <v>141</v>
      </c>
      <c r="D213" t="s">
        <v>0</v>
      </c>
      <c r="E213" s="40">
        <v>603657.549</v>
      </c>
      <c r="F213" s="3">
        <f>Tabla1[[#This Row],[Costo-Costo actualizado agosto]]*$C$1/$C$2</f>
        <v>3018287.7450000001</v>
      </c>
      <c r="G213" s="10"/>
    </row>
    <row r="214" spans="2:7" x14ac:dyDescent="0.25">
      <c r="B214" t="s">
        <v>445</v>
      </c>
      <c r="C214" s="2" t="s">
        <v>142</v>
      </c>
      <c r="D214" t="s">
        <v>0</v>
      </c>
      <c r="E214" s="40">
        <v>686613.80700000003</v>
      </c>
      <c r="F214" s="3">
        <f>Tabla1[[#This Row],[Costo-Costo actualizado agosto]]*$C$1/$C$2</f>
        <v>3433069.0350000001</v>
      </c>
      <c r="G214" s="10"/>
    </row>
    <row r="215" spans="2:7" x14ac:dyDescent="0.25">
      <c r="E215" s="40"/>
      <c r="F215" s="3">
        <f>Tabla1[[#This Row],[Costo-Costo actualizado agosto]]*$C$1/$C$2</f>
        <v>0</v>
      </c>
      <c r="G215" s="10"/>
    </row>
    <row r="216" spans="2:7" x14ac:dyDescent="0.25">
      <c r="B216" t="s">
        <v>112</v>
      </c>
      <c r="C216" s="2" t="s">
        <v>143</v>
      </c>
      <c r="D216" t="s">
        <v>0</v>
      </c>
      <c r="E216" s="40">
        <v>369560.21850000002</v>
      </c>
      <c r="F216" s="3">
        <f>Tabla1[[#This Row],[Costo-Costo actualizado agosto]]*$C$1/$C$2</f>
        <v>1847801.0925</v>
      </c>
      <c r="G216" s="10"/>
    </row>
    <row r="217" spans="2:7" x14ac:dyDescent="0.25">
      <c r="B217" t="s">
        <v>112</v>
      </c>
      <c r="C217" s="2" t="s">
        <v>144</v>
      </c>
      <c r="D217" t="s">
        <v>0</v>
      </c>
      <c r="E217" s="40">
        <v>531919.57500000007</v>
      </c>
      <c r="F217" s="3">
        <f>Tabla1[[#This Row],[Costo-Costo actualizado agosto]]*$C$1/$C$2</f>
        <v>2659597.8750000005</v>
      </c>
      <c r="G217" s="10"/>
    </row>
    <row r="218" spans="2:7" x14ac:dyDescent="0.25">
      <c r="B218" t="s">
        <v>112</v>
      </c>
      <c r="C218" s="2" t="s">
        <v>145</v>
      </c>
      <c r="D218" t="s">
        <v>0</v>
      </c>
      <c r="E218" s="40">
        <v>712086.90300000005</v>
      </c>
      <c r="F218" s="3">
        <f>Tabla1[[#This Row],[Costo-Costo actualizado agosto]]*$C$1/$C$2</f>
        <v>3560434.5150000006</v>
      </c>
      <c r="G218" s="10"/>
    </row>
    <row r="219" spans="2:7" x14ac:dyDescent="0.25">
      <c r="E219" s="40"/>
      <c r="F219" s="3">
        <f>Tabla1[[#This Row],[Costo-Costo actualizado agosto]]*$C$1/$C$2</f>
        <v>0</v>
      </c>
      <c r="G219" s="10"/>
    </row>
    <row r="220" spans="2:7" x14ac:dyDescent="0.25">
      <c r="B220" t="s">
        <v>568</v>
      </c>
      <c r="C220" t="s">
        <v>569</v>
      </c>
      <c r="D220" t="s">
        <v>616</v>
      </c>
      <c r="E220" s="40">
        <v>100163.25000000001</v>
      </c>
      <c r="F220" s="3">
        <f>Tabla1[[#This Row],[Costo-Costo actualizado agosto]]*$C$1/$C$2</f>
        <v>500816.25000000012</v>
      </c>
      <c r="G220" s="10"/>
    </row>
    <row r="221" spans="2:7" x14ac:dyDescent="0.25">
      <c r="B221" t="s">
        <v>568</v>
      </c>
      <c r="C221" t="s">
        <v>570</v>
      </c>
      <c r="D221" t="s">
        <v>616</v>
      </c>
      <c r="E221" s="40">
        <v>197163.45</v>
      </c>
      <c r="F221" s="3">
        <f>Tabla1[[#This Row],[Costo-Costo actualizado agosto]]*$C$1/$C$2</f>
        <v>985817.25</v>
      </c>
      <c r="G221" s="10"/>
    </row>
    <row r="222" spans="2:7" x14ac:dyDescent="0.25">
      <c r="B222" t="s">
        <v>568</v>
      </c>
      <c r="C222" t="s">
        <v>571</v>
      </c>
      <c r="D222" t="s">
        <v>616</v>
      </c>
      <c r="E222" s="40">
        <v>249880.95</v>
      </c>
      <c r="F222" s="3">
        <f>Tabla1[[#This Row],[Costo-Costo actualizado agosto]]*$C$1/$C$2</f>
        <v>1249404.75</v>
      </c>
      <c r="G222" s="10"/>
    </row>
    <row r="223" spans="2:7" x14ac:dyDescent="0.25">
      <c r="B223" t="s">
        <v>568</v>
      </c>
      <c r="C223" t="s">
        <v>572</v>
      </c>
      <c r="D223" t="s">
        <v>616</v>
      </c>
      <c r="E223" s="40">
        <v>434392.2</v>
      </c>
      <c r="F223" s="3">
        <f>Tabla1[[#This Row],[Costo-Costo actualizado agosto]]*$C$1/$C$2</f>
        <v>2171961</v>
      </c>
      <c r="G223" s="10"/>
    </row>
    <row r="224" spans="2:7" x14ac:dyDescent="0.25">
      <c r="B224" s="44"/>
      <c r="C224" s="45"/>
      <c r="D224" s="46"/>
      <c r="E224" s="40"/>
      <c r="F224" s="3">
        <f>Tabla1[[#This Row],[Costo-Costo actualizado agosto]]*$C$1/$C$2</f>
        <v>0</v>
      </c>
      <c r="G224" s="10"/>
    </row>
    <row r="225" spans="2:7" x14ac:dyDescent="0.25">
      <c r="B225" t="s">
        <v>147</v>
      </c>
      <c r="C225" s="2" t="s">
        <v>148</v>
      </c>
      <c r="D225" t="s">
        <v>146</v>
      </c>
      <c r="E225" s="40">
        <v>71966.573578595315</v>
      </c>
      <c r="F225" s="3">
        <f>Tabla1[[#This Row],[Costo-Costo actualizado agosto]]*$C$1/$C$2</f>
        <v>359832.86789297656</v>
      </c>
      <c r="G225" s="10"/>
    </row>
    <row r="226" spans="2:7" x14ac:dyDescent="0.25">
      <c r="B226" t="s">
        <v>147</v>
      </c>
      <c r="C226" s="2" t="s">
        <v>532</v>
      </c>
      <c r="D226" t="s">
        <v>146</v>
      </c>
      <c r="E226" s="40">
        <v>192341.13712374581</v>
      </c>
      <c r="F226" s="3">
        <f>Tabla1[[#This Row],[Costo-Costo actualizado agosto]]*$C$1/$C$2</f>
        <v>961705.68561872898</v>
      </c>
      <c r="G226" s="10"/>
    </row>
    <row r="227" spans="2:7" x14ac:dyDescent="0.25">
      <c r="B227" t="s">
        <v>147</v>
      </c>
      <c r="C227" s="2" t="s">
        <v>533</v>
      </c>
      <c r="D227" t="s">
        <v>146</v>
      </c>
      <c r="E227" s="40">
        <v>7920.5647500000005</v>
      </c>
      <c r="F227" s="3">
        <f>Tabla1[[#This Row],[Costo-Costo actualizado agosto]]*$C$1/$C$2</f>
        <v>39602.823750000003</v>
      </c>
      <c r="G227" s="10"/>
    </row>
    <row r="228" spans="2:7" x14ac:dyDescent="0.25">
      <c r="B228" t="s">
        <v>147</v>
      </c>
      <c r="C228" s="2" t="s">
        <v>534</v>
      </c>
      <c r="D228" t="s">
        <v>146</v>
      </c>
      <c r="E228" s="40">
        <v>9088.0177499999991</v>
      </c>
      <c r="F228" s="3">
        <f>Tabla1[[#This Row],[Costo-Costo actualizado agosto]]*$C$1/$C$2</f>
        <v>45440.088749999995</v>
      </c>
      <c r="G228" s="10"/>
    </row>
    <row r="229" spans="2:7" x14ac:dyDescent="0.25">
      <c r="B229" t="s">
        <v>147</v>
      </c>
      <c r="C229" s="2" t="s">
        <v>535</v>
      </c>
      <c r="D229" t="s">
        <v>146</v>
      </c>
      <c r="E229" s="40">
        <v>15113.525418060202</v>
      </c>
      <c r="F229" s="3">
        <f>Tabla1[[#This Row],[Costo-Costo actualizado agosto]]*$C$1/$C$2</f>
        <v>75567.627090301015</v>
      </c>
      <c r="G229" s="10"/>
    </row>
    <row r="230" spans="2:7" x14ac:dyDescent="0.25">
      <c r="B230" t="s">
        <v>147</v>
      </c>
      <c r="C230" s="2" t="s">
        <v>149</v>
      </c>
      <c r="D230" t="s">
        <v>146</v>
      </c>
      <c r="E230" s="40">
        <v>45822.051000000007</v>
      </c>
      <c r="F230" s="3">
        <f>Tabla1[[#This Row],[Costo-Costo actualizado agosto]]*$C$1/$C$2</f>
        <v>229110.25500000003</v>
      </c>
      <c r="G230" s="10"/>
    </row>
    <row r="231" spans="2:7" x14ac:dyDescent="0.25">
      <c r="B231" t="s">
        <v>147</v>
      </c>
      <c r="C231" s="2" t="s">
        <v>150</v>
      </c>
      <c r="D231" t="s">
        <v>146</v>
      </c>
      <c r="E231" s="40">
        <v>103241.95200000002</v>
      </c>
      <c r="F231" s="3">
        <f>Tabla1[[#This Row],[Costo-Costo actualizado agosto]]*$C$1/$C$2</f>
        <v>516209.76000000007</v>
      </c>
      <c r="G231" s="10"/>
    </row>
    <row r="232" spans="2:7" x14ac:dyDescent="0.25">
      <c r="B232" t="s">
        <v>147</v>
      </c>
      <c r="C232" s="2" t="s">
        <v>536</v>
      </c>
      <c r="D232" t="s">
        <v>146</v>
      </c>
      <c r="E232" s="40">
        <v>7065.1034999999993</v>
      </c>
      <c r="F232" s="3">
        <f>Tabla1[[#This Row],[Costo-Costo actualizado agosto]]*$C$1/$C$2</f>
        <v>35325.517500000002</v>
      </c>
      <c r="G232" s="10"/>
    </row>
    <row r="233" spans="2:7" x14ac:dyDescent="0.25">
      <c r="B233" t="s">
        <v>147</v>
      </c>
      <c r="C233" s="2" t="s">
        <v>151</v>
      </c>
      <c r="D233" t="s">
        <v>146</v>
      </c>
      <c r="E233" s="40">
        <v>59011.969499999999</v>
      </c>
      <c r="F233" s="3">
        <f>Tabla1[[#This Row],[Costo-Costo actualizado agosto]]*$C$1/$C$2</f>
        <v>295059.84750000003</v>
      </c>
      <c r="G233" s="10"/>
    </row>
    <row r="234" spans="2:7" x14ac:dyDescent="0.25">
      <c r="B234" t="s">
        <v>147</v>
      </c>
      <c r="C234" s="2" t="s">
        <v>152</v>
      </c>
      <c r="D234" t="s">
        <v>146</v>
      </c>
      <c r="E234" s="40">
        <v>112667.841</v>
      </c>
      <c r="F234" s="3">
        <f>Tabla1[[#This Row],[Costo-Costo actualizado agosto]]*$C$1/$C$2</f>
        <v>563339.20499999996</v>
      </c>
      <c r="G234" s="10"/>
    </row>
    <row r="235" spans="2:7" x14ac:dyDescent="0.25">
      <c r="B235" t="s">
        <v>147</v>
      </c>
      <c r="C235" s="2" t="s">
        <v>153</v>
      </c>
      <c r="D235" t="s">
        <v>146</v>
      </c>
      <c r="E235" s="40">
        <v>446661</v>
      </c>
      <c r="F235" s="3">
        <f>Tabla1[[#This Row],[Costo-Costo actualizado agosto]]*$C$1/$C$2</f>
        <v>2233305</v>
      </c>
      <c r="G235" s="10"/>
    </row>
    <row r="236" spans="2:7" x14ac:dyDescent="0.25">
      <c r="B236" t="s">
        <v>147</v>
      </c>
      <c r="C236" s="2" t="s">
        <v>154</v>
      </c>
      <c r="D236" t="s">
        <v>146</v>
      </c>
      <c r="E236" s="40">
        <v>632610</v>
      </c>
      <c r="F236" s="3">
        <f>Tabla1[[#This Row],[Costo-Costo actualizado agosto]]*$C$1/$C$2</f>
        <v>3163050</v>
      </c>
      <c r="G236" s="10"/>
    </row>
    <row r="237" spans="2:7" x14ac:dyDescent="0.25">
      <c r="B237" t="s">
        <v>147</v>
      </c>
      <c r="C237" s="2" t="s">
        <v>155</v>
      </c>
      <c r="D237" t="s">
        <v>146</v>
      </c>
      <c r="E237" s="40">
        <v>10914.718394648829</v>
      </c>
      <c r="F237" s="3">
        <f>Tabla1[[#This Row],[Costo-Costo actualizado agosto]]*$C$1/$C$2</f>
        <v>54573.59197324414</v>
      </c>
      <c r="G237" s="10"/>
    </row>
    <row r="238" spans="2:7" x14ac:dyDescent="0.25">
      <c r="B238" t="s">
        <v>147</v>
      </c>
      <c r="C238" s="2" t="s">
        <v>156</v>
      </c>
      <c r="D238" t="s">
        <v>146</v>
      </c>
      <c r="E238" s="40">
        <v>58686.60344332856</v>
      </c>
      <c r="F238" s="3">
        <f>Tabla1[[#This Row],[Costo-Costo actualizado agosto]]*$C$1/$C$2</f>
        <v>293433.01721664279</v>
      </c>
      <c r="G238" s="10"/>
    </row>
    <row r="239" spans="2:7" x14ac:dyDescent="0.25">
      <c r="B239" t="s">
        <v>147</v>
      </c>
      <c r="C239" s="2" t="s">
        <v>157</v>
      </c>
      <c r="D239" t="s">
        <v>146</v>
      </c>
      <c r="E239" s="40">
        <v>91322.084505021543</v>
      </c>
      <c r="F239" s="3">
        <f>Tabla1[[#This Row],[Costo-Costo actualizado agosto]]*$C$1/$C$2</f>
        <v>456610.42252510769</v>
      </c>
      <c r="G239" s="10"/>
    </row>
    <row r="240" spans="2:7" x14ac:dyDescent="0.25">
      <c r="B240" t="s">
        <v>147</v>
      </c>
      <c r="C240" s="2" t="s">
        <v>158</v>
      </c>
      <c r="D240" t="s">
        <v>146</v>
      </c>
      <c r="E240" s="40">
        <v>478.17</v>
      </c>
      <c r="F240" s="3">
        <f>Tabla1[[#This Row],[Costo-Costo actualizado agosto]]*$C$1/$C$2</f>
        <v>2390.85</v>
      </c>
      <c r="G240" s="10"/>
    </row>
    <row r="241" spans="2:7" x14ac:dyDescent="0.25">
      <c r="B241" t="s">
        <v>147</v>
      </c>
      <c r="C241" s="2" t="s">
        <v>159</v>
      </c>
      <c r="D241" t="s">
        <v>146</v>
      </c>
      <c r="E241" s="40">
        <v>29120.68858695657</v>
      </c>
      <c r="F241" s="3">
        <f>Tabla1[[#This Row],[Costo-Costo actualizado agosto]]*$C$1/$C$2</f>
        <v>145603.44293478286</v>
      </c>
      <c r="G241" s="10"/>
    </row>
    <row r="242" spans="2:7" x14ac:dyDescent="0.25">
      <c r="B242" t="s">
        <v>147</v>
      </c>
      <c r="C242" s="2" t="s">
        <v>160</v>
      </c>
      <c r="D242" t="s">
        <v>146</v>
      </c>
      <c r="E242" s="40">
        <v>196109.1</v>
      </c>
      <c r="F242" s="3">
        <f>Tabla1[[#This Row],[Costo-Costo actualizado agosto]]*$C$1/$C$2</f>
        <v>980545.5</v>
      </c>
      <c r="G242" s="10"/>
    </row>
    <row r="243" spans="2:7" x14ac:dyDescent="0.25">
      <c r="B243" t="s">
        <v>147</v>
      </c>
      <c r="C243" s="2" t="s">
        <v>161</v>
      </c>
      <c r="D243" t="s">
        <v>146</v>
      </c>
      <c r="E243" s="40">
        <v>644543.22895791591</v>
      </c>
      <c r="F243" s="3">
        <f>Tabla1[[#This Row],[Costo-Costo actualizado agosto]]*$C$1/$C$2</f>
        <v>3222716.1447895793</v>
      </c>
      <c r="G243" s="10"/>
    </row>
    <row r="244" spans="2:7" x14ac:dyDescent="0.25">
      <c r="E244" s="40"/>
      <c r="F244" s="3">
        <f>Tabla1[[#This Row],[Costo-Costo actualizado agosto]]*$C$1/$C$2</f>
        <v>0</v>
      </c>
      <c r="G244" s="10"/>
    </row>
    <row r="245" spans="2:7" x14ac:dyDescent="0.25">
      <c r="B245" t="s">
        <v>446</v>
      </c>
      <c r="C245" t="s">
        <v>163</v>
      </c>
      <c r="D245" t="s">
        <v>146</v>
      </c>
      <c r="E245" s="40">
        <v>184562.24219999998</v>
      </c>
      <c r="F245" s="3">
        <f>Tabla1[[#This Row],[Costo-Costo actualizado agosto]]*$C$1/$C$2</f>
        <v>922811.21099999989</v>
      </c>
      <c r="G245" s="10"/>
    </row>
    <row r="246" spans="2:7" x14ac:dyDescent="0.25">
      <c r="B246" t="s">
        <v>446</v>
      </c>
      <c r="C246" t="s">
        <v>164</v>
      </c>
      <c r="D246" t="s">
        <v>146</v>
      </c>
      <c r="E246" s="40">
        <v>205069.158</v>
      </c>
      <c r="F246" s="3">
        <f>Tabla1[[#This Row],[Costo-Costo actualizado agosto]]*$C$1/$C$2</f>
        <v>1025345.79</v>
      </c>
      <c r="G246" s="10"/>
    </row>
    <row r="247" spans="2:7" x14ac:dyDescent="0.25">
      <c r="B247" t="s">
        <v>446</v>
      </c>
      <c r="C247" t="s">
        <v>165</v>
      </c>
      <c r="D247" t="s">
        <v>146</v>
      </c>
      <c r="E247" s="40">
        <v>300991.52474999998</v>
      </c>
      <c r="F247" s="3">
        <f>Tabla1[[#This Row],[Costo-Costo actualizado agosto]]*$C$1/$C$2</f>
        <v>1504957.6237499998</v>
      </c>
      <c r="G247" s="10"/>
    </row>
    <row r="248" spans="2:7" x14ac:dyDescent="0.25">
      <c r="B248" t="s">
        <v>446</v>
      </c>
      <c r="C248" t="s">
        <v>166</v>
      </c>
      <c r="D248" t="s">
        <v>146</v>
      </c>
      <c r="E248" s="40">
        <v>191364.52500000002</v>
      </c>
      <c r="F248" s="3">
        <f>Tabla1[[#This Row],[Costo-Costo actualizado agosto]]*$C$1/$C$2</f>
        <v>956822.62500000023</v>
      </c>
      <c r="G248" s="10"/>
    </row>
    <row r="249" spans="2:7" x14ac:dyDescent="0.25">
      <c r="B249" t="s">
        <v>446</v>
      </c>
      <c r="C249" t="s">
        <v>167</v>
      </c>
      <c r="D249" t="s">
        <v>146</v>
      </c>
      <c r="E249" s="40">
        <v>197163.44999999998</v>
      </c>
      <c r="F249" s="3">
        <f>Tabla1[[#This Row],[Costo-Costo actualizado agosto]]*$C$1/$C$2</f>
        <v>985817.25</v>
      </c>
      <c r="G249" s="10"/>
    </row>
    <row r="250" spans="2:7" x14ac:dyDescent="0.25">
      <c r="B250" t="s">
        <v>446</v>
      </c>
      <c r="C250" t="s">
        <v>168</v>
      </c>
      <c r="D250" t="s">
        <v>146</v>
      </c>
      <c r="E250" s="40">
        <v>242395.065</v>
      </c>
      <c r="F250" s="3">
        <f>Tabla1[[#This Row],[Costo-Costo actualizado agosto]]*$C$1/$C$2</f>
        <v>1211975.325</v>
      </c>
      <c r="G250" s="10"/>
    </row>
    <row r="251" spans="2:7" x14ac:dyDescent="0.25">
      <c r="B251" t="s">
        <v>446</v>
      </c>
      <c r="C251" t="s">
        <v>169</v>
      </c>
      <c r="D251" t="s">
        <v>146</v>
      </c>
      <c r="E251" s="40">
        <v>433759.59</v>
      </c>
      <c r="F251" s="3">
        <f>Tabla1[[#This Row],[Costo-Costo actualizado agosto]]*$C$1/$C$2</f>
        <v>2168797.9500000002</v>
      </c>
      <c r="G251" s="10"/>
    </row>
    <row r="252" spans="2:7" x14ac:dyDescent="0.25">
      <c r="B252" t="s">
        <v>446</v>
      </c>
      <c r="C252" t="s">
        <v>170</v>
      </c>
      <c r="D252" t="s">
        <v>146</v>
      </c>
      <c r="E252" s="40">
        <v>663397.02000000014</v>
      </c>
      <c r="F252" s="3">
        <f>Tabla1[[#This Row],[Costo-Costo actualizado agosto]]*$C$1/$C$2</f>
        <v>3316985.1000000006</v>
      </c>
      <c r="G252" s="10"/>
    </row>
    <row r="253" spans="2:7" x14ac:dyDescent="0.25">
      <c r="B253" t="s">
        <v>446</v>
      </c>
      <c r="C253" t="s">
        <v>171</v>
      </c>
      <c r="D253" t="s">
        <v>146</v>
      </c>
      <c r="E253" s="40">
        <v>1033368.4350000001</v>
      </c>
      <c r="F253" s="3">
        <f>Tabla1[[#This Row],[Costo-Costo actualizado agosto]]*$C$1/$C$2</f>
        <v>5166842.1749999998</v>
      </c>
      <c r="G253" s="10"/>
    </row>
    <row r="254" spans="2:7" x14ac:dyDescent="0.25">
      <c r="B254" t="s">
        <v>446</v>
      </c>
      <c r="C254" t="s">
        <v>172</v>
      </c>
      <c r="D254" t="s">
        <v>146</v>
      </c>
      <c r="E254" s="40">
        <v>1403339.85</v>
      </c>
      <c r="F254" s="3">
        <f>Tabla1[[#This Row],[Costo-Costo actualizado agosto]]*$C$1/$C$2</f>
        <v>7016699.25</v>
      </c>
      <c r="G254" s="10"/>
    </row>
    <row r="255" spans="2:7" x14ac:dyDescent="0.25">
      <c r="B255" t="s">
        <v>446</v>
      </c>
      <c r="C255" t="s">
        <v>173</v>
      </c>
      <c r="D255" t="s">
        <v>146</v>
      </c>
      <c r="E255" s="40">
        <v>4210019.5500000007</v>
      </c>
      <c r="F255" s="3">
        <f>Tabla1[[#This Row],[Costo-Costo actualizado agosto]]*$C$1/$C$2</f>
        <v>21050097.750000004</v>
      </c>
      <c r="G255" s="10"/>
    </row>
    <row r="256" spans="2:7" x14ac:dyDescent="0.25">
      <c r="B256" t="s">
        <v>446</v>
      </c>
      <c r="C256" t="s">
        <v>174</v>
      </c>
      <c r="D256" t="s">
        <v>146</v>
      </c>
      <c r="E256" s="40">
        <v>5358206.7</v>
      </c>
      <c r="F256" s="3">
        <f>Tabla1[[#This Row],[Costo-Costo actualizado agosto]]*$C$1/$C$2</f>
        <v>26791033.5</v>
      </c>
      <c r="G256" s="10"/>
    </row>
    <row r="257" spans="2:7" x14ac:dyDescent="0.25">
      <c r="B257" t="s">
        <v>446</v>
      </c>
      <c r="C257" t="s">
        <v>537</v>
      </c>
      <c r="E257" s="40">
        <v>5817481.5600000015</v>
      </c>
      <c r="F257" s="3">
        <f>Tabla1[[#This Row],[Costo-Costo actualizado agosto]]*$C$1/$C$2</f>
        <v>29087407.800000004</v>
      </c>
      <c r="G257" s="10"/>
    </row>
    <row r="258" spans="2:7" x14ac:dyDescent="0.25">
      <c r="C258"/>
      <c r="E258" s="41"/>
      <c r="F258" s="3">
        <f>Tabla1[[#This Row],[Costo-Costo actualizado agosto]]*$C$1/$C$2</f>
        <v>0</v>
      </c>
      <c r="G258" s="10"/>
    </row>
    <row r="259" spans="2:7" ht="18" x14ac:dyDescent="0.25">
      <c r="B259" t="s">
        <v>447</v>
      </c>
      <c r="C259" s="2" t="s">
        <v>175</v>
      </c>
      <c r="D259" t="s">
        <v>146</v>
      </c>
      <c r="E259" s="40">
        <v>163180.23986249999</v>
      </c>
      <c r="F259" s="3">
        <f>Tabla1[[#This Row],[Costo-Costo actualizado agosto]]*$C$1/$C$2</f>
        <v>815901.19931249996</v>
      </c>
      <c r="G259" s="10"/>
    </row>
    <row r="260" spans="2:7" ht="18" x14ac:dyDescent="0.25">
      <c r="B260" t="s">
        <v>447</v>
      </c>
      <c r="C260" s="2" t="s">
        <v>176</v>
      </c>
      <c r="D260" t="s">
        <v>146</v>
      </c>
      <c r="E260" s="40">
        <v>235233.47649375</v>
      </c>
      <c r="F260" s="3">
        <f>Tabla1[[#This Row],[Costo-Costo actualizado agosto]]*$C$1/$C$2</f>
        <v>1176167.38246875</v>
      </c>
      <c r="G260" s="10"/>
    </row>
    <row r="261" spans="2:7" ht="18" x14ac:dyDescent="0.25">
      <c r="B261" t="s">
        <v>447</v>
      </c>
      <c r="C261" s="2" t="s">
        <v>177</v>
      </c>
      <c r="D261" t="s">
        <v>146</v>
      </c>
      <c r="E261" s="40">
        <v>307286.71312499995</v>
      </c>
      <c r="F261" s="3">
        <f>Tabla1[[#This Row],[Costo-Costo actualizado agosto]]*$C$1/$C$2</f>
        <v>1536433.5656249998</v>
      </c>
      <c r="G261" s="10"/>
    </row>
    <row r="262" spans="2:7" ht="18" x14ac:dyDescent="0.25">
      <c r="B262" t="s">
        <v>447</v>
      </c>
      <c r="C262" s="2" t="s">
        <v>178</v>
      </c>
      <c r="D262" t="s">
        <v>146</v>
      </c>
      <c r="E262" s="40">
        <v>604156.92749999999</v>
      </c>
      <c r="F262" s="3">
        <f>Tabla1[[#This Row],[Costo-Costo actualizado agosto]]*$C$1/$C$2</f>
        <v>3020784.6375000002</v>
      </c>
      <c r="G262" s="10"/>
    </row>
    <row r="263" spans="2:7" ht="18" x14ac:dyDescent="0.25">
      <c r="B263" t="s">
        <v>447</v>
      </c>
      <c r="C263" s="2" t="s">
        <v>179</v>
      </c>
      <c r="D263" t="s">
        <v>146</v>
      </c>
      <c r="E263" s="40">
        <v>994775.63062499999</v>
      </c>
      <c r="F263" s="3">
        <f>Tabla1[[#This Row],[Costo-Costo actualizado agosto]]*$C$1/$C$2</f>
        <v>4973878.1531250002</v>
      </c>
      <c r="G263" s="10"/>
    </row>
    <row r="264" spans="2:7" ht="18" x14ac:dyDescent="0.25">
      <c r="B264" t="s">
        <v>447</v>
      </c>
      <c r="C264" s="2" t="s">
        <v>180</v>
      </c>
      <c r="D264" t="s">
        <v>146</v>
      </c>
      <c r="E264" s="40">
        <v>1734347.0418749999</v>
      </c>
      <c r="F264" s="3">
        <f>Tabla1[[#This Row],[Costo-Costo actualizado agosto]]*$C$1/$C$2</f>
        <v>8671735.2093749996</v>
      </c>
      <c r="G264" s="10"/>
    </row>
    <row r="265" spans="2:7" ht="18" x14ac:dyDescent="0.25">
      <c r="B265" t="s">
        <v>447</v>
      </c>
      <c r="C265" s="2" t="s">
        <v>181</v>
      </c>
      <c r="D265" t="s">
        <v>146</v>
      </c>
      <c r="E265" s="40">
        <v>2817662.9118749998</v>
      </c>
      <c r="F265" s="3">
        <f>Tabla1[[#This Row],[Costo-Costo actualizado agosto]]*$C$1/$C$2</f>
        <v>14088314.559374999</v>
      </c>
      <c r="G265" s="10"/>
    </row>
    <row r="266" spans="2:7" ht="18" x14ac:dyDescent="0.25">
      <c r="B266" t="s">
        <v>447</v>
      </c>
      <c r="C266" s="2" t="s">
        <v>182</v>
      </c>
      <c r="D266" t="s">
        <v>146</v>
      </c>
      <c r="E266" s="40">
        <v>4449615.7710375004</v>
      </c>
      <c r="F266" s="3">
        <f>Tabla1[[#This Row],[Costo-Costo actualizado agosto]]*$C$1/$C$2</f>
        <v>22248078.855187502</v>
      </c>
      <c r="G266" s="10"/>
    </row>
    <row r="267" spans="2:7" x14ac:dyDescent="0.25">
      <c r="E267" s="40"/>
      <c r="F267" s="3">
        <f>Tabla1[[#This Row],[Costo-Costo actualizado agosto]]*$C$1/$C$2</f>
        <v>0</v>
      </c>
      <c r="G267" s="10"/>
    </row>
    <row r="268" spans="2:7" x14ac:dyDescent="0.25">
      <c r="B268" t="s">
        <v>162</v>
      </c>
      <c r="C268" s="2" t="s">
        <v>183</v>
      </c>
      <c r="D268" t="s">
        <v>146</v>
      </c>
      <c r="E268" s="40">
        <v>2926981.0349999997</v>
      </c>
      <c r="F268" s="3">
        <f>Tabla1[[#This Row],[Costo-Costo actualizado agosto]]*$C$1/$C$2</f>
        <v>14634905.174999997</v>
      </c>
      <c r="G268" s="10"/>
    </row>
    <row r="269" spans="2:7" x14ac:dyDescent="0.25">
      <c r="B269" t="s">
        <v>162</v>
      </c>
      <c r="C269" s="2" t="s">
        <v>184</v>
      </c>
      <c r="D269" t="s">
        <v>146</v>
      </c>
      <c r="E269" s="40">
        <v>5372282.2725000009</v>
      </c>
      <c r="F269" s="3">
        <f>Tabla1[[#This Row],[Costo-Costo actualizado agosto]]*$C$1/$C$2</f>
        <v>26861411.362500004</v>
      </c>
      <c r="G269" s="10"/>
    </row>
    <row r="270" spans="2:7" x14ac:dyDescent="0.25">
      <c r="B270" t="s">
        <v>162</v>
      </c>
      <c r="C270" s="2" t="s">
        <v>185</v>
      </c>
      <c r="D270" t="s">
        <v>146</v>
      </c>
      <c r="E270" s="40">
        <v>7521195.1815000009</v>
      </c>
      <c r="F270" s="3">
        <f>Tabla1[[#This Row],[Costo-Costo actualizado agosto]]*$C$1/$C$2</f>
        <v>37605975.907500006</v>
      </c>
      <c r="G270" s="10"/>
    </row>
    <row r="271" spans="2:7" x14ac:dyDescent="0.25">
      <c r="B271" t="s">
        <v>162</v>
      </c>
      <c r="C271" s="2" t="s">
        <v>186</v>
      </c>
      <c r="D271" t="s">
        <v>146</v>
      </c>
      <c r="E271" s="40">
        <v>10529673.254099999</v>
      </c>
      <c r="F271" s="3">
        <f>Tabla1[[#This Row],[Costo-Costo actualizado agosto]]*$C$1/$C$2</f>
        <v>52648366.270499989</v>
      </c>
      <c r="G271" s="10"/>
    </row>
    <row r="272" spans="2:7" x14ac:dyDescent="0.25">
      <c r="B272" t="s">
        <v>162</v>
      </c>
      <c r="C272" s="2" t="s">
        <v>187</v>
      </c>
      <c r="D272" t="s">
        <v>146</v>
      </c>
      <c r="E272" s="40">
        <v>1063461.6927</v>
      </c>
      <c r="F272" s="3">
        <f>Tabla1[[#This Row],[Costo-Costo actualizado agosto]]*$C$1/$C$2</f>
        <v>5317308.4634999996</v>
      </c>
      <c r="G272" s="10"/>
    </row>
    <row r="273" spans="2:7" x14ac:dyDescent="0.25">
      <c r="B273" t="s">
        <v>162</v>
      </c>
      <c r="C273" s="2" t="s">
        <v>188</v>
      </c>
      <c r="D273" t="s">
        <v>146</v>
      </c>
      <c r="E273" s="40">
        <v>9731787.5655000005</v>
      </c>
      <c r="F273" s="3">
        <f>Tabla1[[#This Row],[Costo-Costo actualizado agosto]]*$C$1/$C$2</f>
        <v>48658937.827500001</v>
      </c>
      <c r="G273" s="10"/>
    </row>
    <row r="274" spans="2:7" x14ac:dyDescent="0.25">
      <c r="B274" t="s">
        <v>162</v>
      </c>
      <c r="C274" s="2" t="s">
        <v>189</v>
      </c>
      <c r="D274" t="s">
        <v>146</v>
      </c>
      <c r="E274" s="40">
        <v>9036659.8822499998</v>
      </c>
      <c r="F274" s="3">
        <f>Tabla1[[#This Row],[Costo-Costo actualizado agosto]]*$C$1/$C$2</f>
        <v>45183299.411250003</v>
      </c>
      <c r="G274" s="10"/>
    </row>
    <row r="275" spans="2:7" x14ac:dyDescent="0.25">
      <c r="B275" t="s">
        <v>162</v>
      </c>
      <c r="C275" s="2" t="s">
        <v>190</v>
      </c>
      <c r="D275" t="s">
        <v>146</v>
      </c>
      <c r="E275" s="40">
        <v>4865893.7827500002</v>
      </c>
      <c r="F275" s="3">
        <f>Tabla1[[#This Row],[Costo-Costo actualizado agosto]]*$C$1/$C$2</f>
        <v>24329468.91375</v>
      </c>
      <c r="G275" s="10"/>
    </row>
    <row r="276" spans="2:7" x14ac:dyDescent="0.25">
      <c r="B276" t="s">
        <v>162</v>
      </c>
      <c r="C276" s="2" t="s">
        <v>191</v>
      </c>
      <c r="D276" t="s">
        <v>146</v>
      </c>
      <c r="E276" s="40">
        <v>4325242.7759624999</v>
      </c>
      <c r="F276" s="3">
        <f>Tabla1[[#This Row],[Costo-Costo actualizado agosto]]*$C$1/$C$2</f>
        <v>21626213.879812501</v>
      </c>
      <c r="G276" s="10"/>
    </row>
    <row r="277" spans="2:7" x14ac:dyDescent="0.25">
      <c r="B277" t="s">
        <v>162</v>
      </c>
      <c r="C277" s="2" t="s">
        <v>192</v>
      </c>
      <c r="D277" t="s">
        <v>146</v>
      </c>
      <c r="E277" s="40">
        <v>7472485.1700000009</v>
      </c>
      <c r="F277" s="3">
        <f>Tabla1[[#This Row],[Costo-Costo actualizado agosto]]*$C$1/$C$2</f>
        <v>37362425.850000009</v>
      </c>
      <c r="G277" s="10"/>
    </row>
    <row r="278" spans="2:7" x14ac:dyDescent="0.25">
      <c r="B278" t="s">
        <v>162</v>
      </c>
      <c r="C278" s="2" t="s">
        <v>193</v>
      </c>
      <c r="D278" t="s">
        <v>146</v>
      </c>
      <c r="E278" s="40">
        <v>8409370.9949999992</v>
      </c>
      <c r="F278" s="3">
        <f>Tabla1[[#This Row],[Costo-Costo actualizado agosto]]*$C$1/$C$2</f>
        <v>42046854.974999994</v>
      </c>
      <c r="G278" s="10"/>
    </row>
    <row r="279" spans="2:7" x14ac:dyDescent="0.25">
      <c r="B279" t="s">
        <v>162</v>
      </c>
      <c r="C279" s="2" t="s">
        <v>194</v>
      </c>
      <c r="D279" t="s">
        <v>146</v>
      </c>
      <c r="E279" s="40">
        <v>592036.96124999993</v>
      </c>
      <c r="F279" s="3">
        <f>Tabla1[[#This Row],[Costo-Costo actualizado agosto]]*$C$1/$C$2</f>
        <v>2960184.8062499994</v>
      </c>
      <c r="G279" s="10"/>
    </row>
    <row r="280" spans="2:7" x14ac:dyDescent="0.25">
      <c r="B280" t="s">
        <v>162</v>
      </c>
      <c r="C280" s="2" t="s">
        <v>195</v>
      </c>
      <c r="D280" t="s">
        <v>146</v>
      </c>
      <c r="E280" s="40">
        <v>1215761.4000000001</v>
      </c>
      <c r="F280" s="3">
        <f>Tabla1[[#This Row],[Costo-Costo actualizado agosto]]*$C$1/$C$2</f>
        <v>6078807.0000000009</v>
      </c>
      <c r="G280" s="10"/>
    </row>
    <row r="281" spans="2:7" x14ac:dyDescent="0.25">
      <c r="B281" t="s">
        <v>162</v>
      </c>
      <c r="C281" s="2" t="s">
        <v>618</v>
      </c>
      <c r="D281" t="s">
        <v>146</v>
      </c>
      <c r="E281" s="40">
        <v>6783.3045000000002</v>
      </c>
      <c r="F281" s="3">
        <f>Tabla1[[#This Row],[Costo-Costo actualizado agosto]]*$C$1/$C$2</f>
        <v>33916.522500000006</v>
      </c>
      <c r="G281" s="10"/>
    </row>
    <row r="282" spans="2:7" x14ac:dyDescent="0.25">
      <c r="B282" t="s">
        <v>162</v>
      </c>
      <c r="C282" s="2" t="s">
        <v>619</v>
      </c>
      <c r="D282" t="s">
        <v>146</v>
      </c>
      <c r="E282" s="40">
        <v>1104491.0520000001</v>
      </c>
      <c r="F282" s="3">
        <f>Tabla1[[#This Row],[Costo-Costo actualizado agosto]]*$C$1/$C$2</f>
        <v>5522455.2600000007</v>
      </c>
      <c r="G282" s="10"/>
    </row>
    <row r="283" spans="2:7" x14ac:dyDescent="0.25">
      <c r="C283" s="2" t="s">
        <v>620</v>
      </c>
      <c r="D283" t="s">
        <v>146</v>
      </c>
      <c r="E283" s="40">
        <v>56071.350844277673</v>
      </c>
      <c r="F283" s="3">
        <f>Tabla1[[#This Row],[Costo-Costo actualizado agosto]]*$C$1/$C$2</f>
        <v>280356.75422138837</v>
      </c>
      <c r="G283" s="10"/>
    </row>
    <row r="284" spans="2:7" x14ac:dyDescent="0.25">
      <c r="C284" s="2" t="s">
        <v>621</v>
      </c>
      <c r="D284" t="s">
        <v>146</v>
      </c>
      <c r="E284" s="40">
        <v>181425.06566604128</v>
      </c>
      <c r="F284" s="3">
        <f>Tabla1[[#This Row],[Costo-Costo actualizado agosto]]*$C$1/$C$2</f>
        <v>907125.32833020634</v>
      </c>
      <c r="G284" s="10"/>
    </row>
    <row r="285" spans="2:7" x14ac:dyDescent="0.25">
      <c r="E285" s="40"/>
      <c r="F285" s="3">
        <f>Tabla1[[#This Row],[Costo-Costo actualizado agosto]]*$C$1/$C$2</f>
        <v>0</v>
      </c>
      <c r="G285" s="10"/>
    </row>
    <row r="286" spans="2:7" x14ac:dyDescent="0.25">
      <c r="B286" t="s">
        <v>196</v>
      </c>
      <c r="C286" s="2" t="s">
        <v>197</v>
      </c>
      <c r="D286" t="s">
        <v>146</v>
      </c>
      <c r="E286" s="40">
        <v>9403.3444816053525</v>
      </c>
      <c r="F286" s="3">
        <f>Tabla1[[#This Row],[Costo-Costo actualizado agosto]]*$C$1/$C$2</f>
        <v>47016.722408026762</v>
      </c>
      <c r="G286" s="10"/>
    </row>
    <row r="287" spans="2:7" x14ac:dyDescent="0.25">
      <c r="B287" t="s">
        <v>196</v>
      </c>
      <c r="C287" s="2" t="s">
        <v>198</v>
      </c>
      <c r="D287" t="s">
        <v>146</v>
      </c>
      <c r="E287" s="40">
        <v>13095.027</v>
      </c>
      <c r="F287" s="3">
        <f>Tabla1[[#This Row],[Costo-Costo actualizado agosto]]*$C$1/$C$2</f>
        <v>65475.134999999995</v>
      </c>
      <c r="G287" s="10"/>
    </row>
    <row r="288" spans="2:7" x14ac:dyDescent="0.25">
      <c r="B288" t="s">
        <v>196</v>
      </c>
      <c r="C288" s="2" t="s">
        <v>199</v>
      </c>
      <c r="D288" t="s">
        <v>146</v>
      </c>
      <c r="E288" s="40">
        <v>13727.637000000001</v>
      </c>
      <c r="F288" s="3">
        <f>Tabla1[[#This Row],[Costo-Costo actualizado agosto]]*$C$1/$C$2</f>
        <v>68638.184999999998</v>
      </c>
      <c r="G288" s="10"/>
    </row>
    <row r="289" spans="2:7" x14ac:dyDescent="0.25">
      <c r="B289" t="s">
        <v>196</v>
      </c>
      <c r="C289" s="2" t="s">
        <v>200</v>
      </c>
      <c r="D289" t="s">
        <v>146</v>
      </c>
      <c r="E289" s="40">
        <v>16236.990000000002</v>
      </c>
      <c r="F289" s="3">
        <f>Tabla1[[#This Row],[Costo-Costo actualizado agosto]]*$C$1/$C$2</f>
        <v>81184.950000000012</v>
      </c>
      <c r="G289" s="10"/>
    </row>
    <row r="290" spans="2:7" x14ac:dyDescent="0.25">
      <c r="B290" t="s">
        <v>196</v>
      </c>
      <c r="C290" s="2" t="s">
        <v>573</v>
      </c>
      <c r="D290" t="s">
        <v>146</v>
      </c>
      <c r="E290" s="41">
        <v>34087.123745819401</v>
      </c>
      <c r="F290" s="3">
        <f>Tabla1[[#This Row],[Costo-Costo actualizado agosto]]*$C$1/$C$2</f>
        <v>170435.61872909701</v>
      </c>
      <c r="G290" s="10"/>
    </row>
    <row r="291" spans="2:7" x14ac:dyDescent="0.25">
      <c r="B291" t="s">
        <v>196</v>
      </c>
      <c r="C291" s="2" t="s">
        <v>201</v>
      </c>
      <c r="D291" t="s">
        <v>146</v>
      </c>
      <c r="E291" s="40">
        <v>2262</v>
      </c>
      <c r="F291" s="3">
        <f>Tabla1[[#This Row],[Costo-Costo actualizado agosto]]*$C$1/$C$2</f>
        <v>11310</v>
      </c>
      <c r="G291" s="10"/>
    </row>
    <row r="292" spans="2:7" x14ac:dyDescent="0.25">
      <c r="B292" t="s">
        <v>196</v>
      </c>
      <c r="C292" s="2" t="s">
        <v>202</v>
      </c>
      <c r="D292" t="s">
        <v>146</v>
      </c>
      <c r="E292" s="40">
        <v>4396.3500000000004</v>
      </c>
      <c r="F292" s="3">
        <f>Tabla1[[#This Row],[Costo-Costo actualizado agosto]]*$C$1/$C$2</f>
        <v>21981.750000000004</v>
      </c>
      <c r="G292" s="10"/>
    </row>
    <row r="293" spans="2:7" x14ac:dyDescent="0.25">
      <c r="B293" t="s">
        <v>196</v>
      </c>
      <c r="C293" s="2" t="s">
        <v>203</v>
      </c>
      <c r="D293" t="s">
        <v>146</v>
      </c>
      <c r="E293" s="40">
        <v>7577.3250000000007</v>
      </c>
      <c r="F293" s="3">
        <f>Tabla1[[#This Row],[Costo-Costo actualizado agosto]]*$C$1/$C$2</f>
        <v>37886.625000000007</v>
      </c>
      <c r="G293" s="10"/>
    </row>
    <row r="294" spans="2:7" x14ac:dyDescent="0.25">
      <c r="B294" t="s">
        <v>196</v>
      </c>
      <c r="C294" s="2" t="s">
        <v>204</v>
      </c>
      <c r="D294" t="s">
        <v>146</v>
      </c>
      <c r="E294" s="40">
        <v>11782.9</v>
      </c>
      <c r="F294" s="3">
        <f>Tabla1[[#This Row],[Costo-Costo actualizado agosto]]*$C$1/$C$2</f>
        <v>58914.5</v>
      </c>
      <c r="G294" s="10"/>
    </row>
    <row r="295" spans="2:7" x14ac:dyDescent="0.25">
      <c r="B295" t="s">
        <v>196</v>
      </c>
      <c r="C295" s="2" t="s">
        <v>205</v>
      </c>
      <c r="D295" t="s">
        <v>146</v>
      </c>
      <c r="E295" s="40">
        <v>15317.77</v>
      </c>
      <c r="F295" s="3">
        <f>Tabla1[[#This Row],[Costo-Costo actualizado agosto]]*$C$1/$C$2</f>
        <v>76588.850000000006</v>
      </c>
      <c r="G295" s="10"/>
    </row>
    <row r="296" spans="2:7" x14ac:dyDescent="0.25">
      <c r="E296" s="41"/>
      <c r="F296" s="3">
        <f>Tabla1[[#This Row],[Costo-Costo actualizado agosto]]*$C$1/$C$2</f>
        <v>0</v>
      </c>
      <c r="G296" s="10"/>
    </row>
    <row r="297" spans="2:7" x14ac:dyDescent="0.25">
      <c r="B297" t="s">
        <v>206</v>
      </c>
      <c r="C297" s="2" t="s">
        <v>574</v>
      </c>
      <c r="D297" t="s">
        <v>146</v>
      </c>
      <c r="E297" s="40">
        <v>135907.46507169079</v>
      </c>
      <c r="F297" s="3">
        <f>Tabla1[[#This Row],[Costo-Costo actualizado agosto]]*$C$1/$C$2</f>
        <v>679537.32535845391</v>
      </c>
      <c r="G297" s="10"/>
    </row>
    <row r="298" spans="2:7" x14ac:dyDescent="0.25">
      <c r="B298" t="s">
        <v>206</v>
      </c>
      <c r="C298" s="2" t="s">
        <v>207</v>
      </c>
      <c r="D298" t="s">
        <v>146</v>
      </c>
      <c r="E298" s="40">
        <v>7248.779629282938</v>
      </c>
      <c r="F298" s="3">
        <f>Tabla1[[#This Row],[Costo-Costo actualizado agosto]]*$C$1/$C$2</f>
        <v>36243.898146414693</v>
      </c>
      <c r="G298" s="10"/>
    </row>
    <row r="299" spans="2:7" x14ac:dyDescent="0.25">
      <c r="B299" t="s">
        <v>206</v>
      </c>
      <c r="C299" s="2" t="s">
        <v>208</v>
      </c>
      <c r="D299" t="s">
        <v>146</v>
      </c>
      <c r="E299" s="40">
        <v>16809.63394342762</v>
      </c>
      <c r="F299" s="3">
        <f>Tabla1[[#This Row],[Costo-Costo actualizado agosto]]*$C$1/$C$2</f>
        <v>84048.169717138095</v>
      </c>
      <c r="G299" s="10"/>
    </row>
    <row r="300" spans="2:7" x14ac:dyDescent="0.25">
      <c r="B300" t="s">
        <v>206</v>
      </c>
      <c r="C300" s="2" t="s">
        <v>209</v>
      </c>
      <c r="D300" t="s">
        <v>146</v>
      </c>
      <c r="E300" s="40">
        <v>32162.608720101965</v>
      </c>
      <c r="F300" s="3">
        <f>Tabla1[[#This Row],[Costo-Costo actualizado agosto]]*$C$1/$C$2</f>
        <v>160813.04360050982</v>
      </c>
      <c r="G300" s="10"/>
    </row>
    <row r="301" spans="2:7" x14ac:dyDescent="0.25">
      <c r="B301" t="s">
        <v>206</v>
      </c>
      <c r="C301" s="2" t="s">
        <v>210</v>
      </c>
      <c r="D301" t="s">
        <v>146</v>
      </c>
      <c r="E301" s="40">
        <v>30960.853988907849</v>
      </c>
      <c r="F301" s="3">
        <f>Tabla1[[#This Row],[Costo-Costo actualizado agosto]]*$C$1/$C$2</f>
        <v>154804.26994453924</v>
      </c>
      <c r="G301" s="10"/>
    </row>
    <row r="302" spans="2:7" x14ac:dyDescent="0.25">
      <c r="B302" t="s">
        <v>206</v>
      </c>
      <c r="C302" s="2" t="s">
        <v>211</v>
      </c>
      <c r="D302" t="s">
        <v>146</v>
      </c>
      <c r="E302" s="40">
        <v>109269</v>
      </c>
      <c r="F302" s="3">
        <f>Tabla1[[#This Row],[Costo-Costo actualizado agosto]]*$C$1/$C$2</f>
        <v>546345</v>
      </c>
      <c r="G302" s="10"/>
    </row>
    <row r="303" spans="2:7" x14ac:dyDescent="0.25">
      <c r="B303" t="s">
        <v>206</v>
      </c>
      <c r="C303" s="2" t="s">
        <v>212</v>
      </c>
      <c r="D303" t="s">
        <v>146</v>
      </c>
      <c r="E303" s="40">
        <v>230040</v>
      </c>
      <c r="F303" s="3">
        <f>Tabla1[[#This Row],[Costo-Costo actualizado agosto]]*$C$1/$C$2</f>
        <v>1150200</v>
      </c>
      <c r="G303" s="10"/>
    </row>
    <row r="304" spans="2:7" x14ac:dyDescent="0.25">
      <c r="B304" t="s">
        <v>206</v>
      </c>
      <c r="C304" s="2" t="s">
        <v>368</v>
      </c>
      <c r="D304" t="s">
        <v>146</v>
      </c>
      <c r="E304" s="40">
        <v>6513.2969798657714</v>
      </c>
      <c r="F304" s="3">
        <f>Tabla1[[#This Row],[Costo-Costo actualizado agosto]]*$C$1/$C$2</f>
        <v>32566.484899328858</v>
      </c>
      <c r="G304" s="10"/>
    </row>
    <row r="305" spans="2:7" x14ac:dyDescent="0.25">
      <c r="B305" t="s">
        <v>206</v>
      </c>
      <c r="C305" s="2" t="s">
        <v>149</v>
      </c>
      <c r="D305" t="s">
        <v>146</v>
      </c>
      <c r="E305" s="40">
        <v>41653.333333333336</v>
      </c>
      <c r="F305" s="3">
        <f>Tabla1[[#This Row],[Costo-Costo actualizado agosto]]*$C$1/$C$2</f>
        <v>208266.66666666669</v>
      </c>
      <c r="G305" s="10"/>
    </row>
    <row r="306" spans="2:7" x14ac:dyDescent="0.25">
      <c r="B306" t="s">
        <v>206</v>
      </c>
      <c r="C306" s="2" t="s">
        <v>150</v>
      </c>
      <c r="D306" t="s">
        <v>146</v>
      </c>
      <c r="E306" s="40">
        <v>93919.931108719044</v>
      </c>
      <c r="F306" s="3">
        <f>Tabla1[[#This Row],[Costo-Costo actualizado agosto]]*$C$1/$C$2</f>
        <v>469599.6555435952</v>
      </c>
      <c r="G306" s="10"/>
    </row>
    <row r="307" spans="2:7" x14ac:dyDescent="0.25">
      <c r="B307" t="s">
        <v>206</v>
      </c>
      <c r="C307" s="2" t="s">
        <v>151</v>
      </c>
      <c r="D307" t="s">
        <v>146</v>
      </c>
      <c r="E307" s="40">
        <v>49400.606722689074</v>
      </c>
      <c r="F307" s="3">
        <f>Tabla1[[#This Row],[Costo-Costo actualizado agosto]]*$C$1/$C$2</f>
        <v>247003.03361344538</v>
      </c>
      <c r="G307" s="10"/>
    </row>
    <row r="308" spans="2:7" x14ac:dyDescent="0.25">
      <c r="B308" t="s">
        <v>206</v>
      </c>
      <c r="C308" s="2" t="s">
        <v>152</v>
      </c>
      <c r="D308" t="s">
        <v>146</v>
      </c>
      <c r="E308" s="40">
        <v>102540.01578036447</v>
      </c>
      <c r="F308" s="3">
        <f>Tabla1[[#This Row],[Costo-Costo actualizado agosto]]*$C$1/$C$2</f>
        <v>512700.07890182233</v>
      </c>
      <c r="G308" s="10"/>
    </row>
    <row r="309" spans="2:7" x14ac:dyDescent="0.25">
      <c r="B309" t="s">
        <v>206</v>
      </c>
      <c r="C309" s="2" t="s">
        <v>153</v>
      </c>
      <c r="D309" t="s">
        <v>146</v>
      </c>
      <c r="E309" s="40">
        <v>134190.29505017545</v>
      </c>
      <c r="F309" s="3">
        <f>Tabla1[[#This Row],[Costo-Costo actualizado agosto]]*$C$1/$C$2</f>
        <v>670951.47525087721</v>
      </c>
      <c r="G309" s="10"/>
    </row>
    <row r="310" spans="2:7" x14ac:dyDescent="0.25">
      <c r="B310" t="s">
        <v>206</v>
      </c>
      <c r="C310" s="2" t="s">
        <v>154</v>
      </c>
      <c r="D310" t="s">
        <v>146</v>
      </c>
      <c r="E310" s="40">
        <v>194309.03907093982</v>
      </c>
      <c r="F310" s="3">
        <f>Tabla1[[#This Row],[Costo-Costo actualizado agosto]]*$C$1/$C$2</f>
        <v>971545.19535469916</v>
      </c>
      <c r="G310" s="10"/>
    </row>
    <row r="311" spans="2:7" x14ac:dyDescent="0.25">
      <c r="B311" t="s">
        <v>206</v>
      </c>
      <c r="C311" s="2" t="s">
        <v>155</v>
      </c>
      <c r="D311" t="s">
        <v>146</v>
      </c>
      <c r="E311" s="39">
        <v>2029.3612499999999</v>
      </c>
      <c r="F311" s="3">
        <f>Tabla1[[#This Row],[Costo-Costo actualizado agosto]]*$C$1/$C$2</f>
        <v>10146.80625</v>
      </c>
      <c r="G311" s="10"/>
    </row>
    <row r="312" spans="2:7" x14ac:dyDescent="0.25">
      <c r="B312" t="s">
        <v>206</v>
      </c>
      <c r="C312" s="2" t="s">
        <v>213</v>
      </c>
      <c r="D312" t="s">
        <v>146</v>
      </c>
      <c r="E312" s="40">
        <v>3840</v>
      </c>
      <c r="F312" s="3">
        <f>Tabla1[[#This Row],[Costo-Costo actualizado agosto]]*$C$1/$C$2</f>
        <v>19200</v>
      </c>
      <c r="G312" s="10"/>
    </row>
    <row r="313" spans="2:7" x14ac:dyDescent="0.25">
      <c r="B313" t="s">
        <v>206</v>
      </c>
      <c r="C313" s="2" t="s">
        <v>214</v>
      </c>
      <c r="D313" t="s">
        <v>146</v>
      </c>
      <c r="E313" s="40">
        <v>14952.599999999999</v>
      </c>
      <c r="F313" s="3">
        <f>Tabla1[[#This Row],[Costo-Costo actualizado agosto]]*$C$1/$C$2</f>
        <v>74762.999999999985</v>
      </c>
      <c r="G313" s="10"/>
    </row>
    <row r="314" spans="2:7" x14ac:dyDescent="0.25">
      <c r="E314" s="40"/>
      <c r="F314" s="3">
        <f>Tabla1[[#This Row],[Costo-Costo actualizado agosto]]*$C$1/$C$2</f>
        <v>0</v>
      </c>
      <c r="G314" s="10"/>
    </row>
    <row r="315" spans="2:7" x14ac:dyDescent="0.25">
      <c r="B315" t="s">
        <v>215</v>
      </c>
      <c r="C315" s="2" t="s">
        <v>216</v>
      </c>
      <c r="D315" t="s">
        <v>146</v>
      </c>
      <c r="E315" s="40">
        <v>26625</v>
      </c>
      <c r="F315" s="3">
        <f>Tabla1[[#This Row],[Costo-Costo actualizado agosto]]*$C$1/$C$2</f>
        <v>133125</v>
      </c>
      <c r="G315" s="10"/>
    </row>
    <row r="316" spans="2:7" x14ac:dyDescent="0.25">
      <c r="B316" t="s">
        <v>215</v>
      </c>
      <c r="C316" s="2" t="s">
        <v>217</v>
      </c>
      <c r="D316" t="s">
        <v>146</v>
      </c>
      <c r="E316" s="40">
        <v>21300</v>
      </c>
      <c r="F316" s="3">
        <f>Tabla1[[#This Row],[Costo-Costo actualizado agosto]]*$C$1/$C$2</f>
        <v>106500</v>
      </c>
      <c r="G316" s="10"/>
    </row>
    <row r="317" spans="2:7" x14ac:dyDescent="0.25">
      <c r="B317" t="s">
        <v>215</v>
      </c>
      <c r="C317" s="2" t="s">
        <v>218</v>
      </c>
      <c r="D317" t="s">
        <v>146</v>
      </c>
      <c r="E317" s="40">
        <v>7211.6963064295496</v>
      </c>
      <c r="F317" s="3">
        <f>Tabla1[[#This Row],[Costo-Costo actualizado agosto]]*$C$1/$C$2</f>
        <v>36058.481532147751</v>
      </c>
      <c r="G317" s="10"/>
    </row>
    <row r="318" spans="2:7" x14ac:dyDescent="0.25">
      <c r="B318" t="s">
        <v>215</v>
      </c>
      <c r="C318" s="2" t="s">
        <v>219</v>
      </c>
      <c r="D318" t="s">
        <v>146</v>
      </c>
      <c r="E318" s="40">
        <v>13575.36</v>
      </c>
      <c r="F318" s="3">
        <f>Tabla1[[#This Row],[Costo-Costo actualizado agosto]]*$C$1/$C$2</f>
        <v>67876.800000000003</v>
      </c>
      <c r="G318" s="10"/>
    </row>
    <row r="319" spans="2:7" x14ac:dyDescent="0.25">
      <c r="B319" t="s">
        <v>215</v>
      </c>
      <c r="C319" s="2" t="s">
        <v>220</v>
      </c>
      <c r="D319" t="s">
        <v>146</v>
      </c>
      <c r="E319" s="40">
        <v>757.92682926829264</v>
      </c>
      <c r="F319" s="3">
        <f>Tabla1[[#This Row],[Costo-Costo actualizado agosto]]*$C$1/$C$2</f>
        <v>3789.6341463414633</v>
      </c>
      <c r="G319" s="10"/>
    </row>
    <row r="320" spans="2:7" x14ac:dyDescent="0.25">
      <c r="B320" t="s">
        <v>215</v>
      </c>
      <c r="C320" s="2" t="s">
        <v>538</v>
      </c>
      <c r="D320" t="s">
        <v>146</v>
      </c>
      <c r="E320" s="40">
        <v>12109.880437756499</v>
      </c>
      <c r="F320" s="3">
        <f>Tabla1[[#This Row],[Costo-Costo actualizado agosto]]*$C$1/$C$2</f>
        <v>60549.4021887825</v>
      </c>
      <c r="G320" s="10"/>
    </row>
    <row r="321" spans="2:7" x14ac:dyDescent="0.25">
      <c r="E321" s="41"/>
      <c r="F321" s="3">
        <f>Tabla1[[#This Row],[Costo-Costo actualizado agosto]]*$C$1/$C$2</f>
        <v>0</v>
      </c>
      <c r="G321" s="10"/>
    </row>
    <row r="322" spans="2:7" x14ac:dyDescent="0.25">
      <c r="B322" t="s">
        <v>221</v>
      </c>
      <c r="C322" s="2" t="s">
        <v>222</v>
      </c>
      <c r="D322" t="s">
        <v>146</v>
      </c>
      <c r="E322" s="40">
        <v>6243860.7000000002</v>
      </c>
      <c r="F322" s="3">
        <f>Tabla1[[#This Row],[Costo-Costo actualizado agosto]]*$C$1/$C$2</f>
        <v>31219303.5</v>
      </c>
      <c r="G322" s="10"/>
    </row>
    <row r="323" spans="2:7" x14ac:dyDescent="0.25">
      <c r="B323" t="s">
        <v>221</v>
      </c>
      <c r="C323" s="2" t="s">
        <v>223</v>
      </c>
      <c r="D323" t="s">
        <v>146</v>
      </c>
      <c r="E323" s="40">
        <v>2572614</v>
      </c>
      <c r="F323" s="3">
        <f>Tabla1[[#This Row],[Costo-Costo actualizado agosto]]*$C$1/$C$2</f>
        <v>12863070</v>
      </c>
      <c r="G323" s="10"/>
    </row>
    <row r="324" spans="2:7" x14ac:dyDescent="0.25">
      <c r="B324" t="s">
        <v>221</v>
      </c>
      <c r="C324" s="2" t="s">
        <v>224</v>
      </c>
      <c r="D324" t="s">
        <v>146</v>
      </c>
      <c r="E324" s="40">
        <v>6456839.4000000004</v>
      </c>
      <c r="F324" s="3">
        <f>Tabla1[[#This Row],[Costo-Costo actualizado agosto]]*$C$1/$C$2</f>
        <v>32284197</v>
      </c>
      <c r="G324" s="10"/>
    </row>
    <row r="325" spans="2:7" x14ac:dyDescent="0.25">
      <c r="B325" t="s">
        <v>221</v>
      </c>
      <c r="C325" s="2" t="s">
        <v>225</v>
      </c>
      <c r="D325" t="s">
        <v>146</v>
      </c>
      <c r="E325" s="40">
        <v>4734031.5</v>
      </c>
      <c r="F325" s="3">
        <f>Tabla1[[#This Row],[Costo-Costo actualizado agosto]]*$C$1/$C$2</f>
        <v>23670157.5</v>
      </c>
      <c r="G325" s="10"/>
    </row>
    <row r="326" spans="2:7" x14ac:dyDescent="0.25">
      <c r="B326" t="s">
        <v>221</v>
      </c>
      <c r="C326" s="2" t="s">
        <v>226</v>
      </c>
      <c r="D326" t="s">
        <v>146</v>
      </c>
      <c r="E326" s="40">
        <v>900414.9</v>
      </c>
      <c r="F326" s="3">
        <f>Tabla1[[#This Row],[Costo-Costo actualizado agosto]]*$C$1/$C$2</f>
        <v>4502074.5</v>
      </c>
      <c r="G326" s="10"/>
    </row>
    <row r="327" spans="2:7" x14ac:dyDescent="0.25">
      <c r="B327" t="s">
        <v>221</v>
      </c>
      <c r="C327" s="2" t="s">
        <v>227</v>
      </c>
      <c r="D327" t="s">
        <v>146</v>
      </c>
      <c r="E327" s="40">
        <v>20956260.600000001</v>
      </c>
      <c r="F327" s="3">
        <f>Tabla1[[#This Row],[Costo-Costo actualizado agosto]]*$C$1/$C$2</f>
        <v>104781303.00000001</v>
      </c>
      <c r="G327" s="10"/>
    </row>
    <row r="328" spans="2:7" x14ac:dyDescent="0.25">
      <c r="E328" s="40"/>
      <c r="F328" s="3">
        <f>Tabla1[[#This Row],[Costo-Costo actualizado agosto]]*$C$1/$C$2</f>
        <v>0</v>
      </c>
      <c r="G328" s="10"/>
    </row>
    <row r="329" spans="2:7" x14ac:dyDescent="0.25">
      <c r="B329" t="s">
        <v>229</v>
      </c>
      <c r="C329" s="2" t="s">
        <v>230</v>
      </c>
      <c r="D329" t="s">
        <v>228</v>
      </c>
      <c r="E329" s="40">
        <v>40300.259999999995</v>
      </c>
      <c r="F329" s="3">
        <f>Tabla1[[#This Row],[Costo-Costo actualizado agosto]]*$C$1/$C$2</f>
        <v>201501.3</v>
      </c>
      <c r="G329" s="10"/>
    </row>
    <row r="330" spans="2:7" x14ac:dyDescent="0.25">
      <c r="B330" t="s">
        <v>229</v>
      </c>
      <c r="C330" s="2" t="s">
        <v>231</v>
      </c>
      <c r="D330" t="s">
        <v>228</v>
      </c>
      <c r="E330" s="40">
        <v>47875.931396265383</v>
      </c>
      <c r="F330" s="3">
        <f>Tabla1[[#This Row],[Costo-Costo actualizado agosto]]*$C$1/$C$2</f>
        <v>239379.65698132693</v>
      </c>
      <c r="G330" s="10"/>
    </row>
    <row r="331" spans="2:7" x14ac:dyDescent="0.25">
      <c r="B331" t="s">
        <v>229</v>
      </c>
      <c r="C331" s="2" t="s">
        <v>529</v>
      </c>
      <c r="D331" t="s">
        <v>228</v>
      </c>
      <c r="E331" s="40">
        <v>25725</v>
      </c>
      <c r="F331" s="3">
        <f>Tabla1[[#This Row],[Costo-Costo actualizado agosto]]*$C$1/$C$2</f>
        <v>128625</v>
      </c>
      <c r="G331" s="10"/>
    </row>
    <row r="332" spans="2:7" x14ac:dyDescent="0.25">
      <c r="B332" t="s">
        <v>229</v>
      </c>
      <c r="C332" s="2" t="s">
        <v>232</v>
      </c>
      <c r="D332" t="s">
        <v>233</v>
      </c>
      <c r="E332" s="40">
        <v>39200.000000000007</v>
      </c>
      <c r="F332" s="3">
        <f>Tabla1[[#This Row],[Costo-Costo actualizado agosto]]*$C$1/$C$2</f>
        <v>196000.00000000006</v>
      </c>
      <c r="G332" s="10"/>
    </row>
    <row r="333" spans="2:7" x14ac:dyDescent="0.25">
      <c r="B333" t="s">
        <v>229</v>
      </c>
      <c r="C333" s="2" t="s">
        <v>234</v>
      </c>
      <c r="D333" t="s">
        <v>228</v>
      </c>
      <c r="E333" s="40">
        <v>19521.599999999999</v>
      </c>
      <c r="F333" s="3">
        <f>Tabla1[[#This Row],[Costo-Costo actualizado agosto]]*$C$1/$C$2</f>
        <v>97607.999999999985</v>
      </c>
      <c r="G333" s="10"/>
    </row>
    <row r="334" spans="2:7" x14ac:dyDescent="0.25">
      <c r="B334" t="s">
        <v>229</v>
      </c>
      <c r="C334" s="2" t="s">
        <v>235</v>
      </c>
      <c r="D334" t="s">
        <v>228</v>
      </c>
      <c r="E334" s="40">
        <v>17848.32</v>
      </c>
      <c r="F334" s="3">
        <f>Tabla1[[#This Row],[Costo-Costo actualizado agosto]]*$C$1/$C$2</f>
        <v>89241.600000000006</v>
      </c>
      <c r="G334" s="10"/>
    </row>
    <row r="335" spans="2:7" x14ac:dyDescent="0.25">
      <c r="B335" t="s">
        <v>229</v>
      </c>
      <c r="C335" s="2" t="s">
        <v>575</v>
      </c>
      <c r="D335" t="s">
        <v>228</v>
      </c>
      <c r="E335" s="40">
        <v>36184.615384615383</v>
      </c>
      <c r="F335" s="3">
        <f>Tabla1[[#This Row],[Costo-Costo actualizado agosto]]*$C$1/$C$2</f>
        <v>180923.07692307694</v>
      </c>
      <c r="G335" s="10"/>
    </row>
    <row r="336" spans="2:7" x14ac:dyDescent="0.25">
      <c r="B336" t="s">
        <v>229</v>
      </c>
      <c r="C336" s="2" t="s">
        <v>237</v>
      </c>
      <c r="D336" t="s">
        <v>236</v>
      </c>
      <c r="E336" s="41">
        <v>2164.9653712598665</v>
      </c>
      <c r="F336" s="3">
        <f>Tabla1[[#This Row],[Costo-Costo actualizado agosto]]*$C$1/$C$2</f>
        <v>10824.826856299333</v>
      </c>
      <c r="G336" s="10"/>
    </row>
    <row r="337" spans="2:7" x14ac:dyDescent="0.25">
      <c r="B337" t="s">
        <v>229</v>
      </c>
      <c r="C337" s="2" t="s">
        <v>238</v>
      </c>
      <c r="D337" t="s">
        <v>233</v>
      </c>
      <c r="E337" s="41">
        <v>6343.8628158844767</v>
      </c>
      <c r="F337" s="3">
        <f>Tabla1[[#This Row],[Costo-Costo actualizado agosto]]*$C$1/$C$2</f>
        <v>31719.31407942238</v>
      </c>
      <c r="G337" s="10"/>
    </row>
    <row r="338" spans="2:7" x14ac:dyDescent="0.25">
      <c r="B338" t="s">
        <v>229</v>
      </c>
      <c r="C338" s="2" t="s">
        <v>240</v>
      </c>
      <c r="D338" t="s">
        <v>239</v>
      </c>
      <c r="E338" s="41">
        <v>4154.4407701019254</v>
      </c>
      <c r="F338" s="3">
        <f>Tabla1[[#This Row],[Costo-Costo actualizado agosto]]*$C$1/$C$2</f>
        <v>20772.203850509628</v>
      </c>
      <c r="G338" s="10"/>
    </row>
    <row r="339" spans="2:7" x14ac:dyDescent="0.25">
      <c r="B339" t="s">
        <v>229</v>
      </c>
      <c r="C339" s="2" t="s">
        <v>241</v>
      </c>
      <c r="D339" t="s">
        <v>233</v>
      </c>
      <c r="E339" s="41">
        <v>8030.0000000000009</v>
      </c>
      <c r="F339" s="3">
        <f>Tabla1[[#This Row],[Costo-Costo actualizado agosto]]*$C$1/$C$2</f>
        <v>40150.000000000007</v>
      </c>
      <c r="G339" s="10"/>
    </row>
    <row r="340" spans="2:7" x14ac:dyDescent="0.25">
      <c r="B340" t="s">
        <v>229</v>
      </c>
      <c r="C340" s="2" t="s">
        <v>243</v>
      </c>
      <c r="D340" t="s">
        <v>242</v>
      </c>
      <c r="E340" s="41">
        <v>2003.5076923076922</v>
      </c>
      <c r="F340" s="3">
        <f>Tabla1[[#This Row],[Costo-Costo actualizado agosto]]*$C$1/$C$2</f>
        <v>10017.538461538461</v>
      </c>
      <c r="G340" s="10"/>
    </row>
    <row r="341" spans="2:7" x14ac:dyDescent="0.25">
      <c r="B341" t="s">
        <v>229</v>
      </c>
      <c r="C341" s="2" t="s">
        <v>613</v>
      </c>
      <c r="D341" t="s">
        <v>242</v>
      </c>
      <c r="E341" s="41">
        <v>6990.303382257207</v>
      </c>
      <c r="F341" s="3">
        <f>Tabla1[[#This Row],[Costo-Costo actualizado agosto]]*$C$1/$C$2</f>
        <v>34951.516911286031</v>
      </c>
      <c r="G341" s="10"/>
    </row>
    <row r="342" spans="2:7" x14ac:dyDescent="0.25">
      <c r="B342" t="s">
        <v>229</v>
      </c>
      <c r="C342" s="2" t="s">
        <v>614</v>
      </c>
      <c r="D342" t="s">
        <v>242</v>
      </c>
      <c r="E342" s="41">
        <v>13980.606764514414</v>
      </c>
      <c r="F342" s="3">
        <f>Tabla1[[#This Row],[Costo-Costo actualizado agosto]]*$C$1/$C$2</f>
        <v>69903.033822572062</v>
      </c>
      <c r="G342" s="10"/>
    </row>
    <row r="343" spans="2:7" x14ac:dyDescent="0.25">
      <c r="B343" t="s">
        <v>229</v>
      </c>
      <c r="C343" s="2" t="s">
        <v>539</v>
      </c>
      <c r="D343" t="s">
        <v>244</v>
      </c>
      <c r="E343" s="41">
        <v>38532.908010134481</v>
      </c>
      <c r="F343" s="3">
        <f>Tabla1[[#This Row],[Costo-Costo actualizado agosto]]*$C$1/$C$2</f>
        <v>192664.54005067243</v>
      </c>
      <c r="G343" s="10"/>
    </row>
    <row r="344" spans="2:7" x14ac:dyDescent="0.25">
      <c r="B344" t="s">
        <v>229</v>
      </c>
      <c r="C344" s="2" t="s">
        <v>540</v>
      </c>
      <c r="D344" t="s">
        <v>236</v>
      </c>
      <c r="E344" s="41">
        <v>36281.317524115744</v>
      </c>
      <c r="F344" s="3">
        <f>Tabla1[[#This Row],[Costo-Costo actualizado agosto]]*$C$1/$C$2</f>
        <v>181406.58762057874</v>
      </c>
      <c r="G344" s="10"/>
    </row>
    <row r="345" spans="2:7" x14ac:dyDescent="0.25">
      <c r="B345" t="s">
        <v>229</v>
      </c>
      <c r="C345" s="2" t="s">
        <v>541</v>
      </c>
      <c r="D345" t="s">
        <v>615</v>
      </c>
      <c r="E345" s="41">
        <v>1986.806315789474</v>
      </c>
      <c r="F345" s="3">
        <f>Tabla1[[#This Row],[Costo-Costo actualizado agosto]]*$C$1/$C$2</f>
        <v>9934.0315789473698</v>
      </c>
      <c r="G345" s="10"/>
    </row>
    <row r="346" spans="2:7" x14ac:dyDescent="0.25">
      <c r="B346" t="s">
        <v>229</v>
      </c>
      <c r="C346" s="2" t="s">
        <v>542</v>
      </c>
      <c r="D346" t="s">
        <v>228</v>
      </c>
      <c r="E346" s="41">
        <v>22235.294117647056</v>
      </c>
      <c r="F346" s="3">
        <f>Tabla1[[#This Row],[Costo-Costo actualizado agosto]]*$C$1/$C$2</f>
        <v>111176.47058823527</v>
      </c>
      <c r="G346" s="10"/>
    </row>
    <row r="347" spans="2:7" x14ac:dyDescent="0.25">
      <c r="B347" t="s">
        <v>229</v>
      </c>
      <c r="C347" s="2" t="s">
        <v>543</v>
      </c>
      <c r="D347" t="s">
        <v>233</v>
      </c>
      <c r="E347" s="41">
        <v>116541.63210702341</v>
      </c>
      <c r="F347" s="3">
        <f>Tabla1[[#This Row],[Costo-Costo actualizado agosto]]*$C$1/$C$2</f>
        <v>582708.16053511703</v>
      </c>
      <c r="G347" s="10"/>
    </row>
    <row r="348" spans="2:7" x14ac:dyDescent="0.25">
      <c r="B348" t="s">
        <v>229</v>
      </c>
      <c r="C348" s="2" t="s">
        <v>544</v>
      </c>
      <c r="D348" t="s">
        <v>233</v>
      </c>
      <c r="E348" s="41">
        <v>116541.63210702341</v>
      </c>
      <c r="F348" s="3">
        <f>Tabla1[[#This Row],[Costo-Costo actualizado agosto]]*$C$1/$C$2</f>
        <v>582708.16053511703</v>
      </c>
      <c r="G348" s="10"/>
    </row>
    <row r="349" spans="2:7" x14ac:dyDescent="0.25">
      <c r="B349" t="s">
        <v>229</v>
      </c>
      <c r="C349" s="2" t="s">
        <v>545</v>
      </c>
      <c r="D349" t="s">
        <v>233</v>
      </c>
      <c r="E349" s="41">
        <v>116541.63210702341</v>
      </c>
      <c r="F349" s="3">
        <f>Tabla1[[#This Row],[Costo-Costo actualizado agosto]]*$C$1/$C$2</f>
        <v>582708.16053511703</v>
      </c>
      <c r="G349" s="10"/>
    </row>
    <row r="350" spans="2:7" x14ac:dyDescent="0.25">
      <c r="B350" t="s">
        <v>229</v>
      </c>
      <c r="C350" s="2" t="s">
        <v>546</v>
      </c>
      <c r="D350" t="s">
        <v>233</v>
      </c>
      <c r="E350" s="41">
        <v>130179.6872909699</v>
      </c>
      <c r="F350" s="3">
        <f>Tabla1[[#This Row],[Costo-Costo actualizado agosto]]*$C$1/$C$2</f>
        <v>650898.43645484955</v>
      </c>
      <c r="G350" s="10"/>
    </row>
    <row r="351" spans="2:7" x14ac:dyDescent="0.25">
      <c r="B351" t="s">
        <v>229</v>
      </c>
      <c r="C351" s="2" t="s">
        <v>547</v>
      </c>
      <c r="D351" t="s">
        <v>233</v>
      </c>
      <c r="E351" s="41">
        <v>136378.41471571906</v>
      </c>
      <c r="F351" s="3">
        <f>Tabla1[[#This Row],[Costo-Costo actualizado agosto]]*$C$1/$C$2</f>
        <v>681892.0735785953</v>
      </c>
      <c r="G351" s="10"/>
    </row>
    <row r="352" spans="2:7" x14ac:dyDescent="0.25">
      <c r="B352" t="s">
        <v>229</v>
      </c>
      <c r="C352" s="2" t="s">
        <v>548</v>
      </c>
      <c r="D352" t="s">
        <v>233</v>
      </c>
      <c r="E352" s="41">
        <v>142577.14214046823</v>
      </c>
      <c r="F352" s="3">
        <f>Tabla1[[#This Row],[Costo-Costo actualizado agosto]]*$C$1/$C$2</f>
        <v>712885.71070234117</v>
      </c>
      <c r="G352" s="10"/>
    </row>
    <row r="353" spans="2:7" x14ac:dyDescent="0.25">
      <c r="B353" t="s">
        <v>229</v>
      </c>
      <c r="C353" s="2" t="s">
        <v>549</v>
      </c>
      <c r="D353" t="s">
        <v>233</v>
      </c>
      <c r="E353" s="41">
        <v>30527.192216216212</v>
      </c>
      <c r="F353" s="3">
        <f>Tabla1[[#This Row],[Costo-Costo actualizado agosto]]*$C$1/$C$2</f>
        <v>152635.96108108107</v>
      </c>
      <c r="G353" s="10"/>
    </row>
    <row r="354" spans="2:7" x14ac:dyDescent="0.25">
      <c r="B354" t="s">
        <v>229</v>
      </c>
      <c r="C354" s="2" t="s">
        <v>550</v>
      </c>
      <c r="D354" t="s">
        <v>244</v>
      </c>
      <c r="E354" s="41">
        <v>326.30400000000003</v>
      </c>
      <c r="F354" s="3">
        <f>Tabla1[[#This Row],[Costo-Costo actualizado agosto]]*$C$1/$C$2</f>
        <v>1631.52</v>
      </c>
      <c r="G354" s="10"/>
    </row>
    <row r="355" spans="2:7" x14ac:dyDescent="0.25">
      <c r="B355" t="s">
        <v>229</v>
      </c>
      <c r="C355" s="2" t="s">
        <v>551</v>
      </c>
      <c r="D355" t="s">
        <v>233</v>
      </c>
      <c r="E355" s="41">
        <v>62150.000000000007</v>
      </c>
      <c r="F355" s="3">
        <f>Tabla1[[#This Row],[Costo-Costo actualizado agosto]]*$C$1/$C$2</f>
        <v>310750.00000000006</v>
      </c>
      <c r="G355" s="10"/>
    </row>
    <row r="356" spans="2:7" x14ac:dyDescent="0.25">
      <c r="B356" t="s">
        <v>229</v>
      </c>
      <c r="C356" s="2" t="s">
        <v>552</v>
      </c>
      <c r="D356" t="s">
        <v>244</v>
      </c>
      <c r="E356" s="41">
        <v>5592.105263157895</v>
      </c>
      <c r="F356" s="3">
        <f>Tabla1[[#This Row],[Costo-Costo actualizado agosto]]*$C$1/$C$2</f>
        <v>27960.526315789477</v>
      </c>
      <c r="G356" s="10"/>
    </row>
    <row r="357" spans="2:7" x14ac:dyDescent="0.25">
      <c r="B357" t="s">
        <v>229</v>
      </c>
      <c r="C357" s="2" t="s">
        <v>553</v>
      </c>
      <c r="D357" t="s">
        <v>242</v>
      </c>
      <c r="E357" s="41">
        <v>1912.7516778523491</v>
      </c>
      <c r="F357" s="3">
        <f>Tabla1[[#This Row],[Costo-Costo actualizado agosto]]*$C$1/$C$2</f>
        <v>9563.758389261744</v>
      </c>
      <c r="G357" s="10"/>
    </row>
    <row r="358" spans="2:7" x14ac:dyDescent="0.25">
      <c r="B358" t="s">
        <v>229</v>
      </c>
      <c r="C358" s="2" t="s">
        <v>554</v>
      </c>
      <c r="D358" t="s">
        <v>236</v>
      </c>
      <c r="E358" s="41">
        <v>60</v>
      </c>
      <c r="F358" s="3">
        <f>Tabla1[[#This Row],[Costo-Costo actualizado agosto]]*$C$1/$C$2</f>
        <v>300</v>
      </c>
      <c r="G358" s="10"/>
    </row>
    <row r="359" spans="2:7" x14ac:dyDescent="0.25">
      <c r="E359" s="41"/>
      <c r="F359" s="3">
        <f>Tabla1[[#This Row],[Costo-Costo actualizado agosto]]*$C$1/$C$2</f>
        <v>0</v>
      </c>
      <c r="G359" s="10"/>
    </row>
    <row r="360" spans="2:7" x14ac:dyDescent="0.25">
      <c r="B360" t="s">
        <v>245</v>
      </c>
      <c r="C360" s="2" t="s">
        <v>246</v>
      </c>
      <c r="D360" t="s">
        <v>244</v>
      </c>
      <c r="E360" s="40">
        <v>713965.69406645361</v>
      </c>
      <c r="F360" s="3">
        <f>Tabla1[[#This Row],[Costo-Costo actualizado agosto]]*$C$1/$C$2</f>
        <v>3569828.4703322677</v>
      </c>
      <c r="G360" s="10"/>
    </row>
    <row r="361" spans="2:7" x14ac:dyDescent="0.25">
      <c r="B361" t="s">
        <v>245</v>
      </c>
      <c r="C361" s="2" t="s">
        <v>247</v>
      </c>
      <c r="D361" t="s">
        <v>244</v>
      </c>
      <c r="E361" s="40">
        <v>582773.61237515532</v>
      </c>
      <c r="F361" s="3">
        <f>Tabla1[[#This Row],[Costo-Costo actualizado agosto]]*$C$1/$C$2</f>
        <v>2913868.0618757764</v>
      </c>
      <c r="G361" s="10"/>
    </row>
    <row r="362" spans="2:7" x14ac:dyDescent="0.25">
      <c r="B362" t="s">
        <v>245</v>
      </c>
      <c r="C362" s="2" t="s">
        <v>248</v>
      </c>
      <c r="D362" t="s">
        <v>244</v>
      </c>
      <c r="E362" s="40">
        <v>516706.59218135057</v>
      </c>
      <c r="F362" s="3">
        <f>Tabla1[[#This Row],[Costo-Costo actualizado agosto]]*$C$1/$C$2</f>
        <v>2583532.9609067529</v>
      </c>
      <c r="G362" s="10"/>
    </row>
    <row r="363" spans="2:7" x14ac:dyDescent="0.25">
      <c r="B363" t="s">
        <v>245</v>
      </c>
      <c r="C363" s="2" t="s">
        <v>249</v>
      </c>
      <c r="D363" t="s">
        <v>244</v>
      </c>
      <c r="E363" s="40">
        <v>450581.75226953387</v>
      </c>
      <c r="F363" s="3">
        <f>Tabla1[[#This Row],[Costo-Costo actualizado agosto]]*$C$1/$C$2</f>
        <v>2252908.7613476692</v>
      </c>
      <c r="G363" s="10"/>
    </row>
    <row r="364" spans="2:7" x14ac:dyDescent="0.25">
      <c r="B364" t="s">
        <v>245</v>
      </c>
      <c r="C364" s="2" t="s">
        <v>250</v>
      </c>
      <c r="D364" t="s">
        <v>244</v>
      </c>
      <c r="E364" s="40">
        <v>249727.33040625</v>
      </c>
      <c r="F364" s="3">
        <f>Tabla1[[#This Row],[Costo-Costo actualizado agosto]]*$C$1/$C$2</f>
        <v>1248636.6520312498</v>
      </c>
      <c r="G364" s="10"/>
    </row>
    <row r="365" spans="2:7" x14ac:dyDescent="0.25">
      <c r="B365" t="s">
        <v>245</v>
      </c>
      <c r="C365" s="2" t="s">
        <v>251</v>
      </c>
      <c r="D365" t="s">
        <v>244</v>
      </c>
      <c r="E365" s="40">
        <v>205133.6633976188</v>
      </c>
      <c r="F365" s="3">
        <f>Tabla1[[#This Row],[Costo-Costo actualizado agosto]]*$C$1/$C$2</f>
        <v>1025668.316988094</v>
      </c>
      <c r="G365" s="10"/>
    </row>
    <row r="366" spans="2:7" x14ac:dyDescent="0.25">
      <c r="B366" t="s">
        <v>245</v>
      </c>
      <c r="C366" s="2" t="s">
        <v>252</v>
      </c>
      <c r="D366" t="s">
        <v>244</v>
      </c>
      <c r="E366" s="40">
        <v>144640.61960652019</v>
      </c>
      <c r="F366" s="3">
        <f>Tabla1[[#This Row],[Costo-Costo actualizado agosto]]*$C$1/$C$2</f>
        <v>723203.09803260094</v>
      </c>
      <c r="G366" s="10"/>
    </row>
    <row r="367" spans="2:7" x14ac:dyDescent="0.25">
      <c r="B367" t="s">
        <v>245</v>
      </c>
      <c r="C367" s="2" t="s">
        <v>253</v>
      </c>
      <c r="D367" t="s">
        <v>244</v>
      </c>
      <c r="E367" s="40">
        <v>336586.86000000004</v>
      </c>
      <c r="F367" s="3">
        <f>Tabla1[[#This Row],[Costo-Costo actualizado agosto]]*$C$1/$C$2</f>
        <v>1682934.3000000003</v>
      </c>
      <c r="G367" s="10"/>
    </row>
    <row r="368" spans="2:7" x14ac:dyDescent="0.25">
      <c r="B368" t="s">
        <v>245</v>
      </c>
      <c r="C368" s="2" t="s">
        <v>254</v>
      </c>
      <c r="D368" t="s">
        <v>244</v>
      </c>
      <c r="E368" s="40">
        <v>199056.91388310841</v>
      </c>
      <c r="F368" s="3">
        <f>Tabla1[[#This Row],[Costo-Costo actualizado agosto]]*$C$1/$C$2</f>
        <v>995284.56941554206</v>
      </c>
      <c r="G368" s="10"/>
    </row>
    <row r="369" spans="2:7" x14ac:dyDescent="0.25">
      <c r="B369" t="s">
        <v>245</v>
      </c>
      <c r="C369" s="2" t="s">
        <v>255</v>
      </c>
      <c r="D369" t="s">
        <v>244</v>
      </c>
      <c r="E369" s="40">
        <v>254452.70482580669</v>
      </c>
      <c r="F369" s="3">
        <f>Tabla1[[#This Row],[Costo-Costo actualizado agosto]]*$C$1/$C$2</f>
        <v>1272263.5241290336</v>
      </c>
      <c r="G369" s="10"/>
    </row>
    <row r="370" spans="2:7" x14ac:dyDescent="0.25">
      <c r="B370" t="s">
        <v>245</v>
      </c>
      <c r="C370" s="2" t="s">
        <v>256</v>
      </c>
      <c r="D370" t="s">
        <v>244</v>
      </c>
      <c r="E370" s="40">
        <v>308476.61891194037</v>
      </c>
      <c r="F370" s="3">
        <f>Tabla1[[#This Row],[Costo-Costo actualizado agosto]]*$C$1/$C$2</f>
        <v>1542383.0945597019</v>
      </c>
      <c r="G370" s="10"/>
    </row>
    <row r="371" spans="2:7" x14ac:dyDescent="0.25">
      <c r="B371" t="s">
        <v>245</v>
      </c>
      <c r="C371" s="2" t="s">
        <v>257</v>
      </c>
      <c r="D371" t="s">
        <v>244</v>
      </c>
      <c r="E371" s="40">
        <v>487853.43176486477</v>
      </c>
      <c r="F371" s="3">
        <f>Tabla1[[#This Row],[Costo-Costo actualizado agosto]]*$C$1/$C$2</f>
        <v>2439267.1588243237</v>
      </c>
      <c r="G371" s="10"/>
    </row>
    <row r="372" spans="2:7" x14ac:dyDescent="0.25">
      <c r="B372" t="s">
        <v>245</v>
      </c>
      <c r="C372" s="2" t="s">
        <v>258</v>
      </c>
      <c r="D372" t="s">
        <v>244</v>
      </c>
      <c r="E372" s="40">
        <v>623018.55006391776</v>
      </c>
      <c r="F372" s="3">
        <f>Tabla1[[#This Row],[Costo-Costo actualizado agosto]]*$C$1/$C$2</f>
        <v>3115092.7503195889</v>
      </c>
      <c r="G372" s="10"/>
    </row>
    <row r="373" spans="2:7" ht="30" x14ac:dyDescent="0.25">
      <c r="B373" t="s">
        <v>448</v>
      </c>
      <c r="C373" s="2" t="s">
        <v>260</v>
      </c>
      <c r="D373" t="s">
        <v>493</v>
      </c>
      <c r="E373" s="40">
        <v>290233.8</v>
      </c>
      <c r="F373" s="3">
        <f>Tabla1[[#This Row],[Costo-Costo actualizado agosto]]*$C$1/$C$2</f>
        <v>1451169</v>
      </c>
      <c r="G373" s="10"/>
    </row>
    <row r="374" spans="2:7" ht="45" x14ac:dyDescent="0.25">
      <c r="B374" t="s">
        <v>448</v>
      </c>
      <c r="C374" s="2" t="s">
        <v>261</v>
      </c>
      <c r="D374" t="s">
        <v>493</v>
      </c>
      <c r="E374" s="40">
        <v>239696.88749999998</v>
      </c>
      <c r="F374" s="3">
        <f>Tabla1[[#This Row],[Costo-Costo actualizado agosto]]*$C$1/$C$2</f>
        <v>1198484.4375</v>
      </c>
      <c r="G374" s="10"/>
    </row>
    <row r="375" spans="2:7" ht="45" x14ac:dyDescent="0.25">
      <c r="B375" t="s">
        <v>448</v>
      </c>
      <c r="C375" s="2" t="s">
        <v>262</v>
      </c>
      <c r="D375" t="s">
        <v>493</v>
      </c>
      <c r="E375" s="40">
        <v>135232.36874999999</v>
      </c>
      <c r="F375" s="3">
        <f>Tabla1[[#This Row],[Costo-Costo actualizado agosto]]*$C$1/$C$2</f>
        <v>676161.84375</v>
      </c>
      <c r="G375" s="10"/>
    </row>
    <row r="376" spans="2:7" ht="45" x14ac:dyDescent="0.25">
      <c r="B376" t="s">
        <v>448</v>
      </c>
      <c r="C376" s="2" t="s">
        <v>263</v>
      </c>
      <c r="D376" t="s">
        <v>493</v>
      </c>
      <c r="E376" s="40">
        <v>113618.19374999999</v>
      </c>
      <c r="F376" s="3">
        <f>Tabla1[[#This Row],[Costo-Costo actualizado agosto]]*$C$1/$C$2</f>
        <v>568090.96875</v>
      </c>
      <c r="G376" s="10"/>
    </row>
    <row r="377" spans="2:7" ht="45" x14ac:dyDescent="0.25">
      <c r="B377" t="s">
        <v>448</v>
      </c>
      <c r="C377" s="2" t="s">
        <v>264</v>
      </c>
      <c r="D377" t="s">
        <v>493</v>
      </c>
      <c r="E377" s="40">
        <v>90614.193749999991</v>
      </c>
      <c r="F377" s="3">
        <f>Tabla1[[#This Row],[Costo-Costo actualizado agosto]]*$C$1/$C$2</f>
        <v>453070.96875</v>
      </c>
      <c r="G377" s="10"/>
    </row>
    <row r="378" spans="2:7" ht="45" x14ac:dyDescent="0.25">
      <c r="B378" t="s">
        <v>448</v>
      </c>
      <c r="C378" s="2" t="s">
        <v>265</v>
      </c>
      <c r="D378" t="s">
        <v>493</v>
      </c>
      <c r="E378" s="40">
        <v>86217.074999999983</v>
      </c>
      <c r="F378" s="3">
        <f>Tabla1[[#This Row],[Costo-Costo actualizado agosto]]*$C$1/$C$2</f>
        <v>431085.37499999988</v>
      </c>
      <c r="G378" s="10"/>
    </row>
    <row r="379" spans="2:7" ht="45" x14ac:dyDescent="0.25">
      <c r="B379" t="s">
        <v>448</v>
      </c>
      <c r="C379" s="2" t="s">
        <v>266</v>
      </c>
      <c r="D379" t="s">
        <v>493</v>
      </c>
      <c r="E379" s="40">
        <v>40029.356249999997</v>
      </c>
      <c r="F379" s="3">
        <f>Tabla1[[#This Row],[Costo-Costo actualizado agosto]]*$C$1/$C$2</f>
        <v>200146.78124999997</v>
      </c>
      <c r="G379" s="10"/>
    </row>
    <row r="380" spans="2:7" ht="30" x14ac:dyDescent="0.25">
      <c r="B380" t="s">
        <v>448</v>
      </c>
      <c r="C380" s="2" t="s">
        <v>267</v>
      </c>
      <c r="D380" t="s">
        <v>493</v>
      </c>
      <c r="E380" s="40">
        <v>35644.21875</v>
      </c>
      <c r="F380" s="3">
        <f>Tabla1[[#This Row],[Costo-Costo actualizado agosto]]*$C$1/$C$2</f>
        <v>178221.09375</v>
      </c>
      <c r="G380" s="10"/>
    </row>
    <row r="381" spans="2:7" ht="30" x14ac:dyDescent="0.25">
      <c r="B381" t="s">
        <v>448</v>
      </c>
      <c r="C381" s="2" t="s">
        <v>268</v>
      </c>
      <c r="D381" t="s">
        <v>493</v>
      </c>
      <c r="E381" s="40">
        <v>66879.337500000009</v>
      </c>
      <c r="F381" s="3">
        <f>Tabla1[[#This Row],[Costo-Costo actualizado agosto]]*$C$1/$C$2</f>
        <v>334396.68750000006</v>
      </c>
      <c r="G381" s="10"/>
    </row>
    <row r="382" spans="2:7" ht="30" x14ac:dyDescent="0.25">
      <c r="B382" t="s">
        <v>448</v>
      </c>
      <c r="C382" s="2" t="s">
        <v>269</v>
      </c>
      <c r="D382" t="s">
        <v>493</v>
      </c>
      <c r="E382" s="40">
        <v>25040.8125</v>
      </c>
      <c r="F382" s="3">
        <f>Tabla1[[#This Row],[Costo-Costo actualizado agosto]]*$C$1/$C$2</f>
        <v>125204.0625</v>
      </c>
      <c r="G382" s="10"/>
    </row>
    <row r="383" spans="2:7" ht="30" x14ac:dyDescent="0.25">
      <c r="B383" t="s">
        <v>448</v>
      </c>
      <c r="C383" s="2" t="s">
        <v>270</v>
      </c>
      <c r="D383" t="s">
        <v>493</v>
      </c>
      <c r="E383" s="40">
        <v>46714.893750000003</v>
      </c>
      <c r="F383" s="3">
        <f>Tabla1[[#This Row],[Costo-Costo actualizado agosto]]*$C$1/$C$2</f>
        <v>233574.46875</v>
      </c>
      <c r="G383" s="10"/>
    </row>
    <row r="384" spans="2:7" ht="30" x14ac:dyDescent="0.25">
      <c r="B384" t="s">
        <v>448</v>
      </c>
      <c r="C384" s="2" t="s">
        <v>271</v>
      </c>
      <c r="D384" t="s">
        <v>493</v>
      </c>
      <c r="E384" s="40">
        <v>19146.037500000002</v>
      </c>
      <c r="F384" s="3">
        <f>Tabla1[[#This Row],[Costo-Costo actualizado agosto]]*$C$1/$C$2</f>
        <v>95730.187500000015</v>
      </c>
      <c r="G384" s="10"/>
    </row>
    <row r="385" spans="2:7" ht="30" x14ac:dyDescent="0.25">
      <c r="B385" t="s">
        <v>448</v>
      </c>
      <c r="C385" s="2" t="s">
        <v>272</v>
      </c>
      <c r="D385" t="s">
        <v>493</v>
      </c>
      <c r="E385" s="40">
        <v>35512.424999999996</v>
      </c>
      <c r="F385" s="3">
        <f>Tabla1[[#This Row],[Costo-Costo actualizado agosto]]*$C$1/$C$2</f>
        <v>177562.12499999997</v>
      </c>
      <c r="G385" s="10"/>
    </row>
    <row r="386" spans="2:7" ht="30" x14ac:dyDescent="0.25">
      <c r="B386" t="s">
        <v>448</v>
      </c>
      <c r="C386" s="2" t="s">
        <v>273</v>
      </c>
      <c r="D386" t="s">
        <v>493</v>
      </c>
      <c r="E386" s="40">
        <v>12077.1</v>
      </c>
      <c r="F386" s="3">
        <f>Tabla1[[#This Row],[Costo-Costo actualizado agosto]]*$C$1/$C$2</f>
        <v>60385.5</v>
      </c>
      <c r="G386" s="10"/>
    </row>
    <row r="387" spans="2:7" ht="30" x14ac:dyDescent="0.25">
      <c r="B387" t="s">
        <v>448</v>
      </c>
      <c r="C387" s="2" t="s">
        <v>274</v>
      </c>
      <c r="D387" t="s">
        <v>493</v>
      </c>
      <c r="E387" s="40">
        <v>22500.787500000002</v>
      </c>
      <c r="F387" s="3">
        <f>Tabla1[[#This Row],[Costo-Costo actualizado agosto]]*$C$1/$C$2</f>
        <v>112503.9375</v>
      </c>
      <c r="G387" s="10"/>
    </row>
    <row r="388" spans="2:7" ht="30" x14ac:dyDescent="0.25">
      <c r="B388" t="s">
        <v>448</v>
      </c>
      <c r="C388" s="2" t="s">
        <v>275</v>
      </c>
      <c r="D388" t="s">
        <v>493</v>
      </c>
      <c r="E388" s="40">
        <v>16749.787500000002</v>
      </c>
      <c r="F388" s="3">
        <f>Tabla1[[#This Row],[Costo-Costo actualizado agosto]]*$C$1/$C$2</f>
        <v>83748.937500000015</v>
      </c>
      <c r="G388" s="10"/>
    </row>
    <row r="389" spans="2:7" x14ac:dyDescent="0.25">
      <c r="D389" t="s">
        <v>493</v>
      </c>
      <c r="E389" s="40"/>
      <c r="F389" s="3">
        <f>Tabla1[[#This Row],[Costo-Costo actualizado agosto]]*$C$1/$C$2</f>
        <v>0</v>
      </c>
      <c r="G389" s="10"/>
    </row>
    <row r="390" spans="2:7" ht="30" x14ac:dyDescent="0.25">
      <c r="B390" t="s">
        <v>449</v>
      </c>
      <c r="C390" s="2" t="s">
        <v>276</v>
      </c>
      <c r="D390" t="s">
        <v>493</v>
      </c>
      <c r="E390" s="40">
        <v>11957.287500000002</v>
      </c>
      <c r="F390" s="3">
        <f>Tabla1[[#This Row],[Costo-Costo actualizado agosto]]*$C$1/$C$2</f>
        <v>59786.437500000015</v>
      </c>
      <c r="G390" s="10"/>
    </row>
    <row r="391" spans="2:7" ht="30" x14ac:dyDescent="0.25">
      <c r="B391" t="s">
        <v>449</v>
      </c>
      <c r="C391" s="2" t="s">
        <v>277</v>
      </c>
      <c r="D391" t="s">
        <v>493</v>
      </c>
      <c r="E391" s="40">
        <v>15971.006250000002</v>
      </c>
      <c r="F391" s="3">
        <f>Tabla1[[#This Row],[Costo-Costo actualizado agosto]]*$C$1/$C$2</f>
        <v>79855.031250000015</v>
      </c>
      <c r="G391" s="10"/>
    </row>
    <row r="392" spans="2:7" ht="30" x14ac:dyDescent="0.25">
      <c r="B392" t="s">
        <v>449</v>
      </c>
      <c r="C392" s="2" t="s">
        <v>278</v>
      </c>
      <c r="D392" t="s">
        <v>493</v>
      </c>
      <c r="E392" s="40">
        <v>14976.5625</v>
      </c>
      <c r="F392" s="3">
        <f>Tabla1[[#This Row],[Costo-Costo actualizado agosto]]*$C$1/$C$2</f>
        <v>74882.8125</v>
      </c>
      <c r="G392" s="10"/>
    </row>
    <row r="393" spans="2:7" ht="30" x14ac:dyDescent="0.25">
      <c r="B393" t="s">
        <v>449</v>
      </c>
      <c r="C393" s="2" t="s">
        <v>279</v>
      </c>
      <c r="D393" t="s">
        <v>493</v>
      </c>
      <c r="E393" s="40">
        <v>20104.537500000002</v>
      </c>
      <c r="F393" s="3">
        <f>Tabla1[[#This Row],[Costo-Costo actualizado agosto]]*$C$1/$C$2</f>
        <v>100522.68750000001</v>
      </c>
      <c r="G393" s="10"/>
    </row>
    <row r="394" spans="2:7" ht="30" x14ac:dyDescent="0.25">
      <c r="B394" t="s">
        <v>449</v>
      </c>
      <c r="C394" s="2" t="s">
        <v>280</v>
      </c>
      <c r="D394" t="s">
        <v>493</v>
      </c>
      <c r="E394" s="40">
        <v>21614.174999999996</v>
      </c>
      <c r="F394" s="3">
        <f>Tabla1[[#This Row],[Costo-Costo actualizado agosto]]*$C$1/$C$2</f>
        <v>108070.87499999997</v>
      </c>
      <c r="G394" s="10"/>
    </row>
    <row r="395" spans="2:7" ht="30" x14ac:dyDescent="0.25">
      <c r="B395" t="s">
        <v>449</v>
      </c>
      <c r="C395" s="2" t="s">
        <v>281</v>
      </c>
      <c r="D395" t="s">
        <v>493</v>
      </c>
      <c r="E395" s="40">
        <v>29090.475000000002</v>
      </c>
      <c r="F395" s="3">
        <f>Tabla1[[#This Row],[Costo-Costo actualizado agosto]]*$C$1/$C$2</f>
        <v>145452.375</v>
      </c>
      <c r="G395" s="10"/>
    </row>
    <row r="396" spans="2:7" ht="30" x14ac:dyDescent="0.25">
      <c r="B396" t="s">
        <v>449</v>
      </c>
      <c r="C396" s="2" t="s">
        <v>282</v>
      </c>
      <c r="D396" t="s">
        <v>493</v>
      </c>
      <c r="E396" s="40">
        <v>33930.9</v>
      </c>
      <c r="F396" s="3">
        <f>Tabla1[[#This Row],[Costo-Costo actualizado agosto]]*$C$1/$C$2</f>
        <v>169654.5</v>
      </c>
      <c r="G396" s="10"/>
    </row>
    <row r="397" spans="2:7" ht="30" x14ac:dyDescent="0.25">
      <c r="B397" t="s">
        <v>449</v>
      </c>
      <c r="C397" s="2" t="s">
        <v>283</v>
      </c>
      <c r="D397" t="s">
        <v>493</v>
      </c>
      <c r="E397" s="40">
        <v>46127.8125</v>
      </c>
      <c r="F397" s="3">
        <f>Tabla1[[#This Row],[Costo-Costo actualizado agosto]]*$C$1/$C$2</f>
        <v>230639.0625</v>
      </c>
      <c r="G397" s="10"/>
    </row>
    <row r="398" spans="2:7" ht="30" x14ac:dyDescent="0.25">
      <c r="B398" t="s">
        <v>449</v>
      </c>
      <c r="C398" s="2" t="s">
        <v>284</v>
      </c>
      <c r="D398" t="s">
        <v>493</v>
      </c>
      <c r="E398" s="40">
        <v>61943.0625</v>
      </c>
      <c r="F398" s="3">
        <f>Tabla1[[#This Row],[Costo-Costo actualizado agosto]]*$C$1/$C$2</f>
        <v>309715.3125</v>
      </c>
      <c r="G398" s="10"/>
    </row>
    <row r="399" spans="2:7" ht="30" x14ac:dyDescent="0.25">
      <c r="B399" t="s">
        <v>449</v>
      </c>
      <c r="C399" s="2" t="s">
        <v>285</v>
      </c>
      <c r="D399" t="s">
        <v>493</v>
      </c>
      <c r="E399" s="40">
        <v>95226.975000000006</v>
      </c>
      <c r="F399" s="3">
        <f>Tabla1[[#This Row],[Costo-Costo actualizado agosto]]*$C$1/$C$2</f>
        <v>476134.875</v>
      </c>
      <c r="G399" s="10"/>
    </row>
    <row r="400" spans="2:7" ht="30" x14ac:dyDescent="0.25">
      <c r="B400" t="s">
        <v>449</v>
      </c>
      <c r="C400" s="2" t="s">
        <v>286</v>
      </c>
      <c r="D400" t="s">
        <v>493</v>
      </c>
      <c r="E400" s="40">
        <v>161195.73749999999</v>
      </c>
      <c r="F400" s="3">
        <f>Tabla1[[#This Row],[Costo-Costo actualizado agosto]]*$C$1/$C$2</f>
        <v>805978.68749999988</v>
      </c>
      <c r="G400" s="10"/>
    </row>
    <row r="401" spans="2:7" ht="30" x14ac:dyDescent="0.25">
      <c r="B401" t="s">
        <v>449</v>
      </c>
      <c r="C401" s="2" t="s">
        <v>287</v>
      </c>
      <c r="D401" t="s">
        <v>493</v>
      </c>
      <c r="E401" s="40">
        <v>137712.48750000002</v>
      </c>
      <c r="F401" s="3">
        <f>Tabla1[[#This Row],[Costo-Costo actualizado agosto]]*$C$1/$C$2</f>
        <v>688562.43750000012</v>
      </c>
      <c r="G401" s="10"/>
    </row>
    <row r="402" spans="2:7" ht="30" x14ac:dyDescent="0.25">
      <c r="B402" t="s">
        <v>449</v>
      </c>
      <c r="C402" s="2" t="s">
        <v>288</v>
      </c>
      <c r="D402" t="s">
        <v>493</v>
      </c>
      <c r="E402" s="40">
        <v>186380.32499999998</v>
      </c>
      <c r="F402" s="3">
        <f>Tabla1[[#This Row],[Costo-Costo actualizado agosto]]*$C$1/$C$2</f>
        <v>931901.625</v>
      </c>
      <c r="G402" s="10"/>
    </row>
    <row r="403" spans="2:7" ht="30" x14ac:dyDescent="0.25">
      <c r="B403" t="s">
        <v>449</v>
      </c>
      <c r="C403" s="2" t="s">
        <v>289</v>
      </c>
      <c r="D403" t="s">
        <v>493</v>
      </c>
      <c r="E403" s="40">
        <v>137424.9375</v>
      </c>
      <c r="F403" s="3">
        <f>Tabla1[[#This Row],[Costo-Costo actualizado agosto]]*$C$1/$C$2</f>
        <v>687124.6875</v>
      </c>
      <c r="G403" s="10"/>
    </row>
    <row r="404" spans="2:7" ht="30" x14ac:dyDescent="0.25">
      <c r="B404" t="s">
        <v>449</v>
      </c>
      <c r="C404" s="2" t="s">
        <v>290</v>
      </c>
      <c r="D404" t="s">
        <v>493</v>
      </c>
      <c r="E404" s="40">
        <v>167593.72500000001</v>
      </c>
      <c r="F404" s="3">
        <f>Tabla1[[#This Row],[Costo-Costo actualizado agosto]]*$C$1/$C$2</f>
        <v>837968.625</v>
      </c>
      <c r="G404" s="10"/>
    </row>
    <row r="405" spans="2:7" ht="30" x14ac:dyDescent="0.25">
      <c r="B405" t="s">
        <v>449</v>
      </c>
      <c r="C405" s="2" t="s">
        <v>291</v>
      </c>
      <c r="D405" t="s">
        <v>493</v>
      </c>
      <c r="E405" s="40">
        <v>246622.05000000002</v>
      </c>
      <c r="F405" s="3">
        <f>Tabla1[[#This Row],[Costo-Costo actualizado agosto]]*$C$1/$C$2</f>
        <v>1233110.25</v>
      </c>
      <c r="G405" s="10"/>
    </row>
    <row r="406" spans="2:7" ht="30" x14ac:dyDescent="0.25">
      <c r="B406" t="s">
        <v>449</v>
      </c>
      <c r="C406" s="2" t="s">
        <v>292</v>
      </c>
      <c r="D406" t="s">
        <v>493</v>
      </c>
      <c r="E406" s="40">
        <v>331449.29999999993</v>
      </c>
      <c r="F406" s="3">
        <f>Tabla1[[#This Row],[Costo-Costo actualizado agosto]]*$C$1/$C$2</f>
        <v>1657246.4999999995</v>
      </c>
      <c r="G406" s="10"/>
    </row>
    <row r="407" spans="2:7" x14ac:dyDescent="0.25">
      <c r="D407" t="s">
        <v>493</v>
      </c>
      <c r="E407" s="40"/>
      <c r="F407" s="3">
        <f>Tabla1[[#This Row],[Costo-Costo actualizado agosto]]*$C$1/$C$2</f>
        <v>0</v>
      </c>
      <c r="G407" s="10"/>
    </row>
    <row r="408" spans="2:7" ht="30" x14ac:dyDescent="0.25">
      <c r="B408" t="s">
        <v>259</v>
      </c>
      <c r="C408" s="2" t="s">
        <v>293</v>
      </c>
      <c r="D408" t="s">
        <v>493</v>
      </c>
      <c r="E408" s="40">
        <v>2568.7800000000002</v>
      </c>
      <c r="F408" s="3">
        <f>Tabla1[[#This Row],[Costo-Costo actualizado agosto]]*$C$1/$C$2</f>
        <v>12843.900000000001</v>
      </c>
      <c r="G408" s="10"/>
    </row>
    <row r="409" spans="2:7" ht="30" x14ac:dyDescent="0.25">
      <c r="B409" t="s">
        <v>259</v>
      </c>
      <c r="C409" s="2" t="s">
        <v>294</v>
      </c>
      <c r="D409" t="s">
        <v>493</v>
      </c>
      <c r="E409" s="40">
        <v>3105.5400000000004</v>
      </c>
      <c r="F409" s="3">
        <f>Tabla1[[#This Row],[Costo-Costo actualizado agosto]]*$C$1/$C$2</f>
        <v>15527.700000000003</v>
      </c>
      <c r="G409" s="10"/>
    </row>
    <row r="410" spans="2:7" ht="30" x14ac:dyDescent="0.25">
      <c r="B410" t="s">
        <v>259</v>
      </c>
      <c r="C410" s="2" t="s">
        <v>295</v>
      </c>
      <c r="D410" t="s">
        <v>493</v>
      </c>
      <c r="E410" s="40">
        <v>6498.63</v>
      </c>
      <c r="F410" s="3">
        <f>Tabla1[[#This Row],[Costo-Costo actualizado agosto]]*$C$1/$C$2</f>
        <v>32493.15</v>
      </c>
      <c r="G410" s="10"/>
    </row>
    <row r="411" spans="2:7" x14ac:dyDescent="0.25">
      <c r="D411" t="s">
        <v>493</v>
      </c>
      <c r="E411" s="40"/>
      <c r="F411" s="3">
        <f>Tabla1[[#This Row],[Costo-Costo actualizado agosto]]*$C$1/$C$2</f>
        <v>0</v>
      </c>
      <c r="G411" s="10"/>
    </row>
    <row r="412" spans="2:7" ht="45" x14ac:dyDescent="0.25">
      <c r="B412" t="s">
        <v>450</v>
      </c>
      <c r="C412" s="2" t="s">
        <v>296</v>
      </c>
      <c r="D412" t="s">
        <v>493</v>
      </c>
      <c r="E412" s="40">
        <v>11885.4</v>
      </c>
      <c r="F412" s="3">
        <f>Tabla1[[#This Row],[Costo-Costo actualizado agosto]]*$C$1/$C$2</f>
        <v>59427</v>
      </c>
      <c r="G412" s="10"/>
    </row>
    <row r="413" spans="2:7" ht="45" x14ac:dyDescent="0.25">
      <c r="B413" t="s">
        <v>450</v>
      </c>
      <c r="C413" s="2" t="s">
        <v>297</v>
      </c>
      <c r="D413" t="s">
        <v>493</v>
      </c>
      <c r="E413" s="40">
        <v>15383.925000000001</v>
      </c>
      <c r="F413" s="3">
        <f>Tabla1[[#This Row],[Costo-Costo actualizado agosto]]*$C$1/$C$2</f>
        <v>76919.625</v>
      </c>
      <c r="G413" s="10"/>
    </row>
    <row r="414" spans="2:7" ht="45" x14ac:dyDescent="0.25">
      <c r="B414" t="s">
        <v>450</v>
      </c>
      <c r="C414" s="2" t="s">
        <v>298</v>
      </c>
      <c r="D414" t="s">
        <v>493</v>
      </c>
      <c r="E414" s="40">
        <v>21362.568749999999</v>
      </c>
      <c r="F414" s="3">
        <f>Tabla1[[#This Row],[Costo-Costo actualizado agosto]]*$C$1/$C$2</f>
        <v>106812.84375</v>
      </c>
      <c r="G414" s="10"/>
    </row>
    <row r="415" spans="2:7" ht="45" x14ac:dyDescent="0.25">
      <c r="B415" t="s">
        <v>450</v>
      </c>
      <c r="C415" s="2" t="s">
        <v>299</v>
      </c>
      <c r="D415" t="s">
        <v>493</v>
      </c>
      <c r="E415" s="40">
        <v>25747.706249999996</v>
      </c>
      <c r="F415" s="3">
        <f>Tabla1[[#This Row],[Costo-Costo actualizado agosto]]*$C$1/$C$2</f>
        <v>128738.53124999997</v>
      </c>
      <c r="G415" s="10"/>
    </row>
    <row r="416" spans="2:7" ht="45" x14ac:dyDescent="0.25">
      <c r="B416" t="s">
        <v>450</v>
      </c>
      <c r="C416" s="2" t="s">
        <v>300</v>
      </c>
      <c r="D416" t="s">
        <v>493</v>
      </c>
      <c r="E416" s="40">
        <v>37058.006249999999</v>
      </c>
      <c r="F416" s="3">
        <f>Tabla1[[#This Row],[Costo-Costo actualizado agosto]]*$C$1/$C$2</f>
        <v>185290.03125</v>
      </c>
      <c r="G416" s="10"/>
    </row>
    <row r="417" spans="2:7" ht="30" x14ac:dyDescent="0.25">
      <c r="B417" t="s">
        <v>450</v>
      </c>
      <c r="C417" s="2" t="s">
        <v>301</v>
      </c>
      <c r="D417" t="s">
        <v>493</v>
      </c>
      <c r="E417" s="40">
        <v>72881.943749999991</v>
      </c>
      <c r="F417" s="3">
        <f>Tabla1[[#This Row],[Costo-Costo actualizado agosto]]*$C$1/$C$2</f>
        <v>364409.71874999994</v>
      </c>
      <c r="G417" s="10"/>
    </row>
    <row r="418" spans="2:7" ht="30" x14ac:dyDescent="0.25">
      <c r="B418" t="s">
        <v>450</v>
      </c>
      <c r="C418" s="2" t="s">
        <v>302</v>
      </c>
      <c r="D418" t="s">
        <v>493</v>
      </c>
      <c r="E418" s="40">
        <v>85018.949999999983</v>
      </c>
      <c r="F418" s="3">
        <f>Tabla1[[#This Row],[Costo-Costo actualizado agosto]]*$C$1/$C$2</f>
        <v>425094.74999999988</v>
      </c>
      <c r="G418" s="10"/>
    </row>
    <row r="419" spans="2:7" ht="45" x14ac:dyDescent="0.25">
      <c r="B419" t="s">
        <v>450</v>
      </c>
      <c r="C419" s="2" t="s">
        <v>303</v>
      </c>
      <c r="D419" t="s">
        <v>493</v>
      </c>
      <c r="E419" s="40">
        <v>119800.51875</v>
      </c>
      <c r="F419" s="3">
        <f>Tabla1[[#This Row],[Costo-Costo actualizado agosto]]*$C$1/$C$2</f>
        <v>599002.59375</v>
      </c>
      <c r="G419" s="10"/>
    </row>
    <row r="420" spans="2:7" x14ac:dyDescent="0.25">
      <c r="E420" s="40"/>
      <c r="F420" s="3">
        <f>Tabla1[[#This Row],[Costo-Costo actualizado agosto]]*$C$1/$C$2</f>
        <v>0</v>
      </c>
      <c r="G420" s="10"/>
    </row>
    <row r="421" spans="2:7" x14ac:dyDescent="0.25">
      <c r="B421" t="s">
        <v>451</v>
      </c>
      <c r="C421" s="2" t="s">
        <v>304</v>
      </c>
      <c r="D421" t="s">
        <v>494</v>
      </c>
      <c r="E421" s="40">
        <v>135953.64000000001</v>
      </c>
      <c r="F421" s="3">
        <f>Tabla1[[#This Row],[Costo-Costo actualizado agosto]]*$C$1/$C$2</f>
        <v>679768.20000000007</v>
      </c>
      <c r="G421" s="10"/>
    </row>
    <row r="422" spans="2:7" x14ac:dyDescent="0.25">
      <c r="B422" t="s">
        <v>451</v>
      </c>
      <c r="C422" s="2" t="s">
        <v>305</v>
      </c>
      <c r="D422" t="s">
        <v>494</v>
      </c>
      <c r="E422" s="40">
        <v>112527.90000000001</v>
      </c>
      <c r="F422" s="3">
        <f>Tabla1[[#This Row],[Costo-Costo actualizado agosto]]*$C$1/$C$2</f>
        <v>562639.5</v>
      </c>
      <c r="G422" s="10"/>
    </row>
    <row r="423" spans="2:7" x14ac:dyDescent="0.25">
      <c r="B423" t="s">
        <v>451</v>
      </c>
      <c r="C423" s="2" t="s">
        <v>306</v>
      </c>
      <c r="D423" t="s">
        <v>494</v>
      </c>
      <c r="E423" s="40">
        <v>89792.280000000013</v>
      </c>
      <c r="F423" s="3">
        <f>Tabla1[[#This Row],[Costo-Costo actualizado agosto]]*$C$1/$C$2</f>
        <v>448961.40000000008</v>
      </c>
      <c r="G423" s="10"/>
    </row>
    <row r="424" spans="2:7" x14ac:dyDescent="0.25">
      <c r="B424" t="s">
        <v>451</v>
      </c>
      <c r="C424" s="2" t="s">
        <v>307</v>
      </c>
      <c r="D424" t="s">
        <v>494</v>
      </c>
      <c r="E424" s="40">
        <v>69855.48</v>
      </c>
      <c r="F424" s="3">
        <f>Tabla1[[#This Row],[Costo-Costo actualizado agosto]]*$C$1/$C$2</f>
        <v>349277.4</v>
      </c>
      <c r="G424" s="10"/>
    </row>
    <row r="425" spans="2:7" x14ac:dyDescent="0.25">
      <c r="B425" t="s">
        <v>451</v>
      </c>
      <c r="C425" s="2" t="s">
        <v>308</v>
      </c>
      <c r="D425" t="s">
        <v>494</v>
      </c>
      <c r="E425" s="40">
        <v>51682.32</v>
      </c>
      <c r="F425" s="3">
        <f>Tabla1[[#This Row],[Costo-Costo actualizado agosto]]*$C$1/$C$2</f>
        <v>258411.6</v>
      </c>
      <c r="G425" s="10"/>
    </row>
    <row r="426" spans="2:7" x14ac:dyDescent="0.25">
      <c r="B426" t="s">
        <v>451</v>
      </c>
      <c r="C426" s="2" t="s">
        <v>309</v>
      </c>
      <c r="D426" t="s">
        <v>494</v>
      </c>
      <c r="E426" s="40">
        <v>42557.4</v>
      </c>
      <c r="F426" s="3">
        <f>Tabla1[[#This Row],[Costo-Costo actualizado agosto]]*$C$1/$C$2</f>
        <v>212787</v>
      </c>
      <c r="G426" s="10"/>
    </row>
    <row r="427" spans="2:7" x14ac:dyDescent="0.25">
      <c r="B427" t="s">
        <v>451</v>
      </c>
      <c r="C427" s="2" t="s">
        <v>310</v>
      </c>
      <c r="D427" t="s">
        <v>494</v>
      </c>
      <c r="E427" s="40">
        <v>30058.559999999998</v>
      </c>
      <c r="F427" s="3">
        <f>Tabla1[[#This Row],[Costo-Costo actualizado agosto]]*$C$1/$C$2</f>
        <v>150292.79999999999</v>
      </c>
      <c r="G427" s="10"/>
    </row>
    <row r="428" spans="2:7" x14ac:dyDescent="0.25">
      <c r="B428" t="s">
        <v>451</v>
      </c>
      <c r="C428" s="2" t="s">
        <v>311</v>
      </c>
      <c r="D428" t="s">
        <v>494</v>
      </c>
      <c r="E428" s="40">
        <v>27451.440000000002</v>
      </c>
      <c r="F428" s="3">
        <f>Tabla1[[#This Row],[Costo-Costo actualizado agosto]]*$C$1/$C$2</f>
        <v>137257.20000000001</v>
      </c>
      <c r="G428" s="10"/>
    </row>
    <row r="429" spans="2:7" x14ac:dyDescent="0.25">
      <c r="D429" t="s">
        <v>494</v>
      </c>
      <c r="E429" s="40"/>
      <c r="F429" s="3">
        <f>Tabla1[[#This Row],[Costo-Costo actualizado agosto]]*$C$1/$C$2</f>
        <v>0</v>
      </c>
      <c r="G429" s="10"/>
    </row>
    <row r="430" spans="2:7" x14ac:dyDescent="0.25">
      <c r="B430" t="s">
        <v>452</v>
      </c>
      <c r="C430" s="2" t="s">
        <v>312</v>
      </c>
      <c r="D430" t="s">
        <v>494</v>
      </c>
      <c r="E430" s="40">
        <v>15402.590526315787</v>
      </c>
      <c r="F430" s="3">
        <f>Tabla1[[#This Row],[Costo-Costo actualizado agosto]]*$C$1/$C$2</f>
        <v>77012.952631578926</v>
      </c>
      <c r="G430" s="10"/>
    </row>
    <row r="431" spans="2:7" x14ac:dyDescent="0.25">
      <c r="B431" t="s">
        <v>452</v>
      </c>
      <c r="C431" s="2" t="s">
        <v>313</v>
      </c>
      <c r="D431" t="s">
        <v>494</v>
      </c>
      <c r="E431" s="40">
        <v>25916.83105263158</v>
      </c>
      <c r="F431" s="3">
        <f>Tabla1[[#This Row],[Costo-Costo actualizado agosto]]*$C$1/$C$2</f>
        <v>129584.15526315791</v>
      </c>
      <c r="G431" s="10"/>
    </row>
    <row r="432" spans="2:7" x14ac:dyDescent="0.25">
      <c r="B432" t="s">
        <v>452</v>
      </c>
      <c r="C432" s="2" t="s">
        <v>314</v>
      </c>
      <c r="D432" t="s">
        <v>494</v>
      </c>
      <c r="E432" s="40">
        <v>70341.288157894742</v>
      </c>
      <c r="F432" s="3">
        <f>Tabla1[[#This Row],[Costo-Costo actualizado agosto]]*$C$1/$C$2</f>
        <v>351706.44078947371</v>
      </c>
      <c r="G432" s="10"/>
    </row>
    <row r="433" spans="2:7" x14ac:dyDescent="0.25">
      <c r="B433" t="s">
        <v>452</v>
      </c>
      <c r="C433" s="2" t="s">
        <v>315</v>
      </c>
      <c r="D433" t="s">
        <v>494</v>
      </c>
      <c r="E433" s="40">
        <v>86620.149473684214</v>
      </c>
      <c r="F433" s="3">
        <f>Tabla1[[#This Row],[Costo-Costo actualizado agosto]]*$C$1/$C$2</f>
        <v>433100.74736842106</v>
      </c>
      <c r="G433" s="10"/>
    </row>
    <row r="434" spans="2:7" x14ac:dyDescent="0.25">
      <c r="B434" t="s">
        <v>452</v>
      </c>
      <c r="C434" s="2" t="s">
        <v>316</v>
      </c>
      <c r="D434" t="s">
        <v>494</v>
      </c>
      <c r="E434" s="40">
        <v>134495.71105263158</v>
      </c>
      <c r="F434" s="3">
        <f>Tabla1[[#This Row],[Costo-Costo actualizado agosto]]*$C$1/$C$2</f>
        <v>672478.55526315793</v>
      </c>
      <c r="G434" s="10"/>
    </row>
    <row r="435" spans="2:7" x14ac:dyDescent="0.25">
      <c r="B435" t="s">
        <v>452</v>
      </c>
      <c r="C435" s="2" t="s">
        <v>317</v>
      </c>
      <c r="D435" t="s">
        <v>494</v>
      </c>
      <c r="E435" s="40">
        <v>29686.762894736843</v>
      </c>
      <c r="F435" s="3">
        <f>Tabla1[[#This Row],[Costo-Costo actualizado agosto]]*$C$1/$C$2</f>
        <v>148433.81447368424</v>
      </c>
      <c r="G435" s="10"/>
    </row>
    <row r="436" spans="2:7" x14ac:dyDescent="0.25">
      <c r="B436" t="s">
        <v>452</v>
      </c>
      <c r="C436" s="2" t="s">
        <v>318</v>
      </c>
      <c r="D436" t="s">
        <v>494</v>
      </c>
      <c r="E436" s="40">
        <v>43194.550263157893</v>
      </c>
      <c r="F436" s="3">
        <f>Tabla1[[#This Row],[Costo-Costo actualizado agosto]]*$C$1/$C$2</f>
        <v>215972.75131578947</v>
      </c>
      <c r="G436" s="10"/>
    </row>
    <row r="437" spans="2:7" x14ac:dyDescent="0.25">
      <c r="E437" s="40"/>
      <c r="F437" s="3">
        <f>Tabla1[[#This Row],[Costo-Costo actualizado agosto]]*$C$1/$C$2</f>
        <v>0</v>
      </c>
      <c r="G437" s="10"/>
    </row>
    <row r="438" spans="2:7" ht="30" x14ac:dyDescent="0.25">
      <c r="B438" t="s">
        <v>453</v>
      </c>
      <c r="C438" s="2" t="s">
        <v>319</v>
      </c>
      <c r="D438" t="s">
        <v>494</v>
      </c>
      <c r="E438" s="40">
        <v>114924.15000000001</v>
      </c>
      <c r="F438" s="3">
        <f>Tabla1[[#This Row],[Costo-Costo actualizado agosto]]*$C$1/$C$2</f>
        <v>574620.75</v>
      </c>
      <c r="G438" s="10"/>
    </row>
    <row r="439" spans="2:7" ht="30" x14ac:dyDescent="0.25">
      <c r="B439" t="s">
        <v>453</v>
      </c>
      <c r="C439" s="2" t="s">
        <v>320</v>
      </c>
      <c r="D439" t="s">
        <v>494</v>
      </c>
      <c r="E439" s="40">
        <v>131793.75</v>
      </c>
      <c r="F439" s="3">
        <f>Tabla1[[#This Row],[Costo-Costo actualizado agosto]]*$C$1/$C$2</f>
        <v>658968.75</v>
      </c>
      <c r="G439" s="10"/>
    </row>
    <row r="440" spans="2:7" ht="30" x14ac:dyDescent="0.25">
      <c r="B440" t="s">
        <v>453</v>
      </c>
      <c r="C440" s="2" t="s">
        <v>321</v>
      </c>
      <c r="D440" t="s">
        <v>494</v>
      </c>
      <c r="E440" s="40">
        <v>150772.05000000002</v>
      </c>
      <c r="F440" s="3">
        <f>Tabla1[[#This Row],[Costo-Costo actualizado agosto]]*$C$1/$C$2</f>
        <v>753860.25000000012</v>
      </c>
      <c r="G440" s="10"/>
    </row>
    <row r="441" spans="2:7" ht="30" x14ac:dyDescent="0.25">
      <c r="B441" t="s">
        <v>453</v>
      </c>
      <c r="C441" s="2" t="s">
        <v>322</v>
      </c>
      <c r="D441" t="s">
        <v>494</v>
      </c>
      <c r="E441" s="40">
        <v>183456.9</v>
      </c>
      <c r="F441" s="3">
        <f>Tabla1[[#This Row],[Costo-Costo actualizado agosto]]*$C$1/$C$2</f>
        <v>917284.5</v>
      </c>
      <c r="G441" s="10"/>
    </row>
    <row r="442" spans="2:7" ht="30" x14ac:dyDescent="0.25">
      <c r="B442" t="s">
        <v>453</v>
      </c>
      <c r="C442" s="2" t="s">
        <v>323</v>
      </c>
      <c r="D442" t="s">
        <v>494</v>
      </c>
      <c r="E442" s="40">
        <v>217196.10000000003</v>
      </c>
      <c r="F442" s="3">
        <f>Tabla1[[#This Row],[Costo-Costo actualizado agosto]]*$C$1/$C$2</f>
        <v>1085980.5000000002</v>
      </c>
      <c r="G442" s="10"/>
    </row>
    <row r="443" spans="2:7" ht="30" x14ac:dyDescent="0.25">
      <c r="B443" t="s">
        <v>453</v>
      </c>
      <c r="C443" s="2" t="s">
        <v>324</v>
      </c>
      <c r="D443" t="s">
        <v>494</v>
      </c>
      <c r="E443" s="40">
        <v>322631.10000000003</v>
      </c>
      <c r="F443" s="3">
        <f>Tabla1[[#This Row],[Costo-Costo actualizado agosto]]*$C$1/$C$2</f>
        <v>1613155.5000000002</v>
      </c>
      <c r="G443" s="10"/>
    </row>
    <row r="444" spans="2:7" ht="30" x14ac:dyDescent="0.25">
      <c r="B444" t="s">
        <v>453</v>
      </c>
      <c r="C444" s="2" t="s">
        <v>325</v>
      </c>
      <c r="D444" t="s">
        <v>494</v>
      </c>
      <c r="E444" s="40">
        <v>52717.500000000007</v>
      </c>
      <c r="F444" s="3">
        <f>Tabla1[[#This Row],[Costo-Costo actualizado agosto]]*$C$1/$C$2</f>
        <v>263587.50000000006</v>
      </c>
      <c r="G444" s="10"/>
    </row>
    <row r="445" spans="2:7" ht="30" x14ac:dyDescent="0.25">
      <c r="B445" t="s">
        <v>453</v>
      </c>
      <c r="C445" s="2" t="s">
        <v>326</v>
      </c>
      <c r="D445" t="s">
        <v>494</v>
      </c>
      <c r="E445" s="40">
        <v>63261</v>
      </c>
      <c r="F445" s="3">
        <f>Tabla1[[#This Row],[Costo-Costo actualizado agosto]]*$C$1/$C$2</f>
        <v>316305</v>
      </c>
      <c r="G445" s="10"/>
    </row>
    <row r="446" spans="2:7" ht="30" x14ac:dyDescent="0.25">
      <c r="B446" t="s">
        <v>453</v>
      </c>
      <c r="C446" s="2" t="s">
        <v>327</v>
      </c>
      <c r="D446" t="s">
        <v>494</v>
      </c>
      <c r="E446" s="40">
        <v>64315.350000000006</v>
      </c>
      <c r="F446" s="3">
        <f>Tabla1[[#This Row],[Costo-Costo actualizado agosto]]*$C$1/$C$2</f>
        <v>321576.75000000006</v>
      </c>
      <c r="G446" s="10"/>
    </row>
    <row r="447" spans="2:7" ht="30" x14ac:dyDescent="0.25">
      <c r="B447" t="s">
        <v>453</v>
      </c>
      <c r="C447" s="2" t="s">
        <v>328</v>
      </c>
      <c r="D447" t="s">
        <v>494</v>
      </c>
      <c r="E447" s="40">
        <v>74858.850000000006</v>
      </c>
      <c r="F447" s="3">
        <f>Tabla1[[#This Row],[Costo-Costo actualizado agosto]]*$C$1/$C$2</f>
        <v>374294.25000000006</v>
      </c>
      <c r="G447" s="10"/>
    </row>
    <row r="448" spans="2:7" ht="30" x14ac:dyDescent="0.25">
      <c r="B448" t="s">
        <v>453</v>
      </c>
      <c r="C448" s="2" t="s">
        <v>329</v>
      </c>
      <c r="D448" t="s">
        <v>494</v>
      </c>
      <c r="E448" s="40">
        <v>84348</v>
      </c>
      <c r="F448" s="3">
        <f>Tabla1[[#This Row],[Costo-Costo actualizado agosto]]*$C$1/$C$2</f>
        <v>421740</v>
      </c>
      <c r="G448" s="10"/>
    </row>
    <row r="449" spans="2:7" ht="30" x14ac:dyDescent="0.25">
      <c r="B449" t="s">
        <v>453</v>
      </c>
      <c r="C449" s="2" t="s">
        <v>330</v>
      </c>
      <c r="D449" t="s">
        <v>494</v>
      </c>
      <c r="E449" s="40">
        <v>101217.60000000001</v>
      </c>
      <c r="F449" s="3">
        <f>Tabla1[[#This Row],[Costo-Costo actualizado agosto]]*$C$1/$C$2</f>
        <v>506088</v>
      </c>
      <c r="G449" s="10"/>
    </row>
    <row r="450" spans="2:7" ht="30" x14ac:dyDescent="0.25">
      <c r="B450" t="s">
        <v>453</v>
      </c>
      <c r="C450" s="2" t="s">
        <v>331</v>
      </c>
      <c r="D450" t="s">
        <v>494</v>
      </c>
      <c r="E450" s="40">
        <v>128630.70000000001</v>
      </c>
      <c r="F450" s="3">
        <f>Tabla1[[#This Row],[Costo-Costo actualizado agosto]]*$C$1/$C$2</f>
        <v>643153.50000000012</v>
      </c>
    </row>
    <row r="451" spans="2:7" ht="30" x14ac:dyDescent="0.25">
      <c r="B451" t="s">
        <v>453</v>
      </c>
      <c r="C451" s="2" t="s">
        <v>332</v>
      </c>
      <c r="D451" t="s">
        <v>494</v>
      </c>
      <c r="E451" s="40">
        <v>168696</v>
      </c>
      <c r="F451" s="3">
        <f>Tabla1[[#This Row],[Costo-Costo actualizado agosto]]*$C$1/$C$2</f>
        <v>843480</v>
      </c>
    </row>
    <row r="452" spans="2:7" x14ac:dyDescent="0.25">
      <c r="E452" s="40"/>
      <c r="F452" s="3">
        <f>Tabla1[[#This Row],[Costo-Costo actualizado agosto]]*$C$1/$C$2</f>
        <v>0</v>
      </c>
    </row>
    <row r="453" spans="2:7" x14ac:dyDescent="0.25">
      <c r="B453" t="s">
        <v>333</v>
      </c>
      <c r="C453" s="2" t="s">
        <v>334</v>
      </c>
      <c r="D453" t="s">
        <v>146</v>
      </c>
      <c r="E453" s="40">
        <v>20042235</v>
      </c>
      <c r="F453" s="3">
        <f>Tabla1[[#This Row],[Costo-Costo actualizado agosto]]*$C$1/$C$2</f>
        <v>100211175</v>
      </c>
    </row>
    <row r="454" spans="2:7" x14ac:dyDescent="0.25">
      <c r="B454" t="s">
        <v>333</v>
      </c>
      <c r="C454" s="2" t="s">
        <v>335</v>
      </c>
      <c r="D454" t="s">
        <v>146</v>
      </c>
      <c r="E454" s="40">
        <v>1703254.5</v>
      </c>
      <c r="F454" s="3">
        <f>Tabla1[[#This Row],[Costo-Costo actualizado agosto]]*$C$1/$C$2</f>
        <v>8516272.5</v>
      </c>
    </row>
    <row r="455" spans="2:7" x14ac:dyDescent="0.25">
      <c r="B455" t="s">
        <v>333</v>
      </c>
      <c r="C455" s="2" t="s">
        <v>336</v>
      </c>
      <c r="D455" t="s">
        <v>146</v>
      </c>
      <c r="E455" s="40">
        <v>230040</v>
      </c>
      <c r="F455" s="3">
        <f>Tabla1[[#This Row],[Costo-Costo actualizado agosto]]*$C$1/$C$2</f>
        <v>1150200</v>
      </c>
    </row>
    <row r="456" spans="2:7" ht="30" x14ac:dyDescent="0.25">
      <c r="B456" t="s">
        <v>333</v>
      </c>
      <c r="C456" s="2" t="s">
        <v>337</v>
      </c>
      <c r="D456" t="s">
        <v>146</v>
      </c>
      <c r="E456" s="40">
        <v>3174552</v>
      </c>
      <c r="F456" s="3">
        <f>Tabla1[[#This Row],[Costo-Costo actualizado agosto]]*$C$1/$C$2</f>
        <v>15872760</v>
      </c>
    </row>
    <row r="457" spans="2:7" ht="30" x14ac:dyDescent="0.25">
      <c r="B457" t="s">
        <v>333</v>
      </c>
      <c r="C457" s="2" t="s">
        <v>338</v>
      </c>
      <c r="D457" t="s">
        <v>146</v>
      </c>
      <c r="E457" s="40">
        <v>6342394.5</v>
      </c>
      <c r="F457" s="3">
        <f>Tabla1[[#This Row],[Costo-Costo actualizado agosto]]*$C$1/$C$2</f>
        <v>31711972.5</v>
      </c>
    </row>
    <row r="458" spans="2:7" x14ac:dyDescent="0.25">
      <c r="B458" t="s">
        <v>333</v>
      </c>
      <c r="C458" s="2" t="s">
        <v>339</v>
      </c>
      <c r="D458" t="s">
        <v>146</v>
      </c>
      <c r="E458" s="40">
        <v>1078312.5</v>
      </c>
      <c r="F458" s="3">
        <f>Tabla1[[#This Row],[Costo-Costo actualizado agosto]]*$C$1/$C$2</f>
        <v>5391562.5</v>
      </c>
    </row>
    <row r="459" spans="2:7" x14ac:dyDescent="0.25">
      <c r="B459" t="s">
        <v>333</v>
      </c>
      <c r="C459" s="2" t="s">
        <v>340</v>
      </c>
      <c r="D459" t="s">
        <v>146</v>
      </c>
      <c r="E459" s="40">
        <v>261670.5</v>
      </c>
      <c r="F459" s="3">
        <f>Tabla1[[#This Row],[Costo-Costo actualizado agosto]]*$C$1/$C$2</f>
        <v>1308352.5</v>
      </c>
    </row>
    <row r="460" spans="2:7" x14ac:dyDescent="0.25">
      <c r="B460" t="s">
        <v>333</v>
      </c>
      <c r="C460" s="2" t="s">
        <v>341</v>
      </c>
      <c r="D460" t="s">
        <v>146</v>
      </c>
      <c r="E460" s="40">
        <v>1165536</v>
      </c>
      <c r="F460" s="3">
        <f>Tabla1[[#This Row],[Costo-Costo actualizado agosto]]*$C$1/$C$2</f>
        <v>5827680</v>
      </c>
    </row>
    <row r="461" spans="2:7" x14ac:dyDescent="0.25">
      <c r="B461" t="s">
        <v>333</v>
      </c>
      <c r="C461" s="2" t="s">
        <v>342</v>
      </c>
      <c r="D461" t="s">
        <v>146</v>
      </c>
      <c r="E461" s="40">
        <v>325890</v>
      </c>
      <c r="F461" s="3">
        <f>Tabla1[[#This Row],[Costo-Costo actualizado agosto]]*$C$1/$C$2</f>
        <v>1629450</v>
      </c>
    </row>
    <row r="462" spans="2:7" x14ac:dyDescent="0.25">
      <c r="B462" t="s">
        <v>333</v>
      </c>
      <c r="C462" s="2" t="s">
        <v>343</v>
      </c>
      <c r="D462" t="s">
        <v>146</v>
      </c>
      <c r="E462" s="40">
        <v>1594944</v>
      </c>
      <c r="F462" s="3">
        <f>Tabla1[[#This Row],[Costo-Costo actualizado agosto]]*$C$1/$C$2</f>
        <v>7974720</v>
      </c>
    </row>
    <row r="463" spans="2:7" x14ac:dyDescent="0.25">
      <c r="B463" t="s">
        <v>333</v>
      </c>
      <c r="C463" s="2" t="s">
        <v>344</v>
      </c>
      <c r="D463" t="s">
        <v>146</v>
      </c>
      <c r="E463" s="40">
        <v>342220.92300000001</v>
      </c>
      <c r="F463" s="3">
        <f>Tabla1[[#This Row],[Costo-Costo actualizado agosto]]*$C$1/$C$2</f>
        <v>1711104.6150000002</v>
      </c>
    </row>
    <row r="464" spans="2:7" x14ac:dyDescent="0.25">
      <c r="B464" t="s">
        <v>333</v>
      </c>
      <c r="C464" s="2" t="s">
        <v>345</v>
      </c>
      <c r="D464" t="s">
        <v>146</v>
      </c>
      <c r="E464" s="40">
        <v>205714.22850000006</v>
      </c>
      <c r="F464" s="3">
        <f>Tabla1[[#This Row],[Costo-Costo actualizado agosto]]*$C$1/$C$2</f>
        <v>1028571.1425000003</v>
      </c>
    </row>
    <row r="465" spans="2:6" x14ac:dyDescent="0.25">
      <c r="B465" t="s">
        <v>333</v>
      </c>
      <c r="C465" s="2" t="s">
        <v>346</v>
      </c>
      <c r="D465" t="s">
        <v>146</v>
      </c>
      <c r="E465" s="40">
        <v>585754.68599999999</v>
      </c>
      <c r="F465" s="3">
        <f>Tabla1[[#This Row],[Costo-Costo actualizado agosto]]*$C$1/$C$2</f>
        <v>2928773.43</v>
      </c>
    </row>
    <row r="466" spans="2:6" x14ac:dyDescent="0.25">
      <c r="B466" t="s">
        <v>333</v>
      </c>
      <c r="C466" s="2" t="s">
        <v>347</v>
      </c>
      <c r="D466" t="s">
        <v>146</v>
      </c>
      <c r="E466" s="40">
        <v>452843.32500000001</v>
      </c>
      <c r="F466" s="3">
        <f>Tabla1[[#This Row],[Costo-Costo actualizado agosto]]*$C$1/$C$2</f>
        <v>2264216.625</v>
      </c>
    </row>
    <row r="467" spans="2:6" x14ac:dyDescent="0.25">
      <c r="B467" t="s">
        <v>333</v>
      </c>
      <c r="C467" s="2" t="s">
        <v>348</v>
      </c>
      <c r="D467" t="s">
        <v>146</v>
      </c>
      <c r="E467" s="40">
        <v>267928.94117647107</v>
      </c>
      <c r="F467" s="3">
        <f>Tabla1[[#This Row],[Costo-Costo actualizado agosto]]*$C$1/$C$2</f>
        <v>1339644.7058823553</v>
      </c>
    </row>
    <row r="468" spans="2:6" x14ac:dyDescent="0.25">
      <c r="B468" t="s">
        <v>333</v>
      </c>
      <c r="C468" s="2" t="s">
        <v>349</v>
      </c>
      <c r="D468" t="s">
        <v>146</v>
      </c>
      <c r="E468" s="40">
        <v>707089.28399999999</v>
      </c>
      <c r="F468" s="3">
        <f>Tabla1[[#This Row],[Costo-Costo actualizado agosto]]*$C$1/$C$2</f>
        <v>3535446.4200000004</v>
      </c>
    </row>
    <row r="469" spans="2:6" x14ac:dyDescent="0.25">
      <c r="B469" t="s">
        <v>333</v>
      </c>
      <c r="C469" s="2" t="s">
        <v>350</v>
      </c>
      <c r="D469" t="s">
        <v>146</v>
      </c>
      <c r="E469" s="40">
        <v>472633.47450000001</v>
      </c>
      <c r="F469" s="3">
        <f>Tabla1[[#This Row],[Costo-Costo actualizado agosto]]*$C$1/$C$2</f>
        <v>2363167.3725000001</v>
      </c>
    </row>
    <row r="470" spans="2:6" x14ac:dyDescent="0.25">
      <c r="B470" t="s">
        <v>333</v>
      </c>
      <c r="C470" s="2" t="s">
        <v>351</v>
      </c>
      <c r="D470" t="s">
        <v>146</v>
      </c>
      <c r="E470" s="40">
        <v>849298.09500000009</v>
      </c>
      <c r="F470" s="3">
        <f>Tabla1[[#This Row],[Costo-Costo actualizado agosto]]*$C$1/$C$2</f>
        <v>4246490.4750000006</v>
      </c>
    </row>
    <row r="471" spans="2:6" x14ac:dyDescent="0.25">
      <c r="B471" t="s">
        <v>333</v>
      </c>
      <c r="C471" s="2" t="s">
        <v>352</v>
      </c>
      <c r="D471" t="s">
        <v>146</v>
      </c>
      <c r="E471" s="40">
        <v>186907.5</v>
      </c>
      <c r="F471" s="3">
        <f>Tabla1[[#This Row],[Costo-Costo actualizado agosto]]*$C$1/$C$2</f>
        <v>934537.5</v>
      </c>
    </row>
    <row r="472" spans="2:6" x14ac:dyDescent="0.25">
      <c r="B472" t="s">
        <v>333</v>
      </c>
      <c r="C472" s="2" t="s">
        <v>353</v>
      </c>
      <c r="D472" t="s">
        <v>146</v>
      </c>
      <c r="E472" s="40">
        <v>896197.5</v>
      </c>
      <c r="F472" s="3">
        <f>Tabla1[[#This Row],[Costo-Costo actualizado agosto]]*$C$1/$C$2</f>
        <v>4480987.5</v>
      </c>
    </row>
    <row r="473" spans="2:6" x14ac:dyDescent="0.25">
      <c r="B473" t="s">
        <v>333</v>
      </c>
      <c r="C473" s="2" t="s">
        <v>354</v>
      </c>
      <c r="D473" t="s">
        <v>146</v>
      </c>
      <c r="E473" s="40">
        <v>311512.5</v>
      </c>
      <c r="F473" s="3">
        <f>Tabla1[[#This Row],[Costo-Costo actualizado agosto]]*$C$1/$C$2</f>
        <v>1557562.5</v>
      </c>
    </row>
    <row r="474" spans="2:6" x14ac:dyDescent="0.25">
      <c r="B474" t="s">
        <v>333</v>
      </c>
      <c r="C474" s="2" t="s">
        <v>355</v>
      </c>
      <c r="D474" t="s">
        <v>146</v>
      </c>
      <c r="E474" s="40">
        <v>75903615</v>
      </c>
      <c r="F474" s="3">
        <f>Tabla1[[#This Row],[Costo-Costo actualizado agosto]]*$C$1/$C$2</f>
        <v>379518075</v>
      </c>
    </row>
    <row r="475" spans="2:6" x14ac:dyDescent="0.25">
      <c r="B475" t="s">
        <v>333</v>
      </c>
      <c r="C475" s="2" t="s">
        <v>356</v>
      </c>
      <c r="D475" t="s">
        <v>146</v>
      </c>
      <c r="E475" s="40">
        <v>73325250</v>
      </c>
      <c r="F475" s="3">
        <f>Tabla1[[#This Row],[Costo-Costo actualizado agosto]]*$C$1/$C$2</f>
        <v>366626250</v>
      </c>
    </row>
    <row r="476" spans="2:6" ht="30" x14ac:dyDescent="0.25">
      <c r="B476" t="s">
        <v>333</v>
      </c>
      <c r="C476" s="2" t="s">
        <v>357</v>
      </c>
      <c r="D476" t="s">
        <v>146</v>
      </c>
      <c r="E476" s="40">
        <v>43995150</v>
      </c>
      <c r="F476" s="3">
        <f>Tabla1[[#This Row],[Costo-Costo actualizado agosto]]*$C$1/$C$2</f>
        <v>219975750</v>
      </c>
    </row>
    <row r="477" spans="2:6" x14ac:dyDescent="0.25">
      <c r="B477" t="s">
        <v>333</v>
      </c>
      <c r="C477" s="2" t="s">
        <v>358</v>
      </c>
      <c r="D477" t="s">
        <v>146</v>
      </c>
      <c r="E477" s="40">
        <v>15476000</v>
      </c>
      <c r="F477" s="3">
        <f>Tabla1[[#This Row],[Costo-Costo actualizado agosto]]*$C$1/$C$2</f>
        <v>77380000</v>
      </c>
    </row>
    <row r="478" spans="2:6" x14ac:dyDescent="0.25">
      <c r="B478" t="s">
        <v>333</v>
      </c>
      <c r="C478" s="2" t="s">
        <v>359</v>
      </c>
      <c r="D478" t="s">
        <v>146</v>
      </c>
      <c r="E478" s="40">
        <v>46587000</v>
      </c>
      <c r="F478" s="3">
        <f>Tabla1[[#This Row],[Costo-Costo actualizado agosto]]*$C$1/$C$2</f>
        <v>232935000</v>
      </c>
    </row>
    <row r="479" spans="2:6" x14ac:dyDescent="0.25">
      <c r="B479" t="s">
        <v>333</v>
      </c>
      <c r="C479" s="2" t="s">
        <v>360</v>
      </c>
      <c r="D479" t="s">
        <v>146</v>
      </c>
      <c r="E479" s="40">
        <v>58512000</v>
      </c>
      <c r="F479" s="3">
        <f>Tabla1[[#This Row],[Costo-Costo actualizado agosto]]*$C$1/$C$2</f>
        <v>292560000</v>
      </c>
    </row>
    <row r="480" spans="2:6" x14ac:dyDescent="0.25">
      <c r="B480" t="s">
        <v>333</v>
      </c>
      <c r="C480" s="2" t="s">
        <v>361</v>
      </c>
      <c r="D480" t="s">
        <v>146</v>
      </c>
      <c r="E480" s="40">
        <v>8215000</v>
      </c>
      <c r="F480" s="3">
        <f>Tabla1[[#This Row],[Costo-Costo actualizado agosto]]*$C$1/$C$2</f>
        <v>41075000</v>
      </c>
    </row>
    <row r="481" spans="2:6" ht="30" x14ac:dyDescent="0.25">
      <c r="B481" t="s">
        <v>333</v>
      </c>
      <c r="C481" s="2" t="s">
        <v>362</v>
      </c>
      <c r="D481" t="s">
        <v>146</v>
      </c>
      <c r="E481" s="40">
        <v>4558000</v>
      </c>
      <c r="F481" s="3">
        <f>Tabla1[[#This Row],[Costo-Costo actualizado agosto]]*$C$1/$C$2</f>
        <v>22790000</v>
      </c>
    </row>
    <row r="482" spans="2:6" ht="30" x14ac:dyDescent="0.25">
      <c r="B482" t="s">
        <v>333</v>
      </c>
      <c r="C482" s="2" t="s">
        <v>363</v>
      </c>
      <c r="D482" t="s">
        <v>146</v>
      </c>
      <c r="E482" s="40">
        <v>5777000</v>
      </c>
      <c r="F482" s="3">
        <f>Tabla1[[#This Row],[Costo-Costo actualizado agosto]]*$C$1/$C$2</f>
        <v>28885000</v>
      </c>
    </row>
    <row r="483" spans="2:6" ht="30" x14ac:dyDescent="0.25">
      <c r="B483" t="s">
        <v>333</v>
      </c>
      <c r="C483" s="2" t="s">
        <v>364</v>
      </c>
      <c r="D483" t="s">
        <v>146</v>
      </c>
      <c r="E483" s="40">
        <v>7155000</v>
      </c>
      <c r="F483" s="3">
        <f>Tabla1[[#This Row],[Costo-Costo actualizado agosto]]*$C$1/$C$2</f>
        <v>35775000</v>
      </c>
    </row>
    <row r="484" spans="2:6" ht="30" x14ac:dyDescent="0.25">
      <c r="B484" t="s">
        <v>333</v>
      </c>
      <c r="C484" s="2" t="s">
        <v>365</v>
      </c>
      <c r="D484" t="s">
        <v>146</v>
      </c>
      <c r="E484" s="40">
        <v>6338800</v>
      </c>
      <c r="F484" s="3">
        <f>Tabla1[[#This Row],[Costo-Costo actualizado agosto]]*$C$1/$C$2</f>
        <v>31694000</v>
      </c>
    </row>
    <row r="485" spans="2:6" ht="30" x14ac:dyDescent="0.25">
      <c r="B485" t="s">
        <v>333</v>
      </c>
      <c r="C485" s="2" t="s">
        <v>366</v>
      </c>
      <c r="D485" t="s">
        <v>146</v>
      </c>
      <c r="E485" s="40">
        <v>10547000</v>
      </c>
      <c r="F485" s="3">
        <f>Tabla1[[#This Row],[Costo-Costo actualizado agosto]]*$C$1/$C$2</f>
        <v>52735000</v>
      </c>
    </row>
    <row r="486" spans="2:6" ht="30" x14ac:dyDescent="0.25">
      <c r="B486" t="s">
        <v>333</v>
      </c>
      <c r="C486" s="2" t="s">
        <v>367</v>
      </c>
      <c r="D486" t="s">
        <v>146</v>
      </c>
      <c r="E486" s="40">
        <v>5141000</v>
      </c>
      <c r="F486" s="3">
        <f>Tabla1[[#This Row],[Costo-Costo actualizado agosto]]*$C$1/$C$2</f>
        <v>25705000</v>
      </c>
    </row>
    <row r="487" spans="2:6" x14ac:dyDescent="0.25">
      <c r="B487" s="37" t="s">
        <v>576</v>
      </c>
      <c r="C487" s="42" t="s">
        <v>577</v>
      </c>
      <c r="D487" s="12" t="s">
        <v>0</v>
      </c>
      <c r="E487" s="43">
        <v>8257.6692000000021</v>
      </c>
      <c r="F487" s="3">
        <f>Tabla1[[#This Row],[Costo-Costo actualizado agosto]]*$C$1/$C$2</f>
        <v>41288.346000000005</v>
      </c>
    </row>
    <row r="488" spans="2:6" x14ac:dyDescent="0.25">
      <c r="B488" s="37" t="s">
        <v>576</v>
      </c>
      <c r="C488" s="42" t="s">
        <v>578</v>
      </c>
      <c r="D488" s="12" t="s">
        <v>0</v>
      </c>
      <c r="E488" s="43">
        <v>10322.086500000001</v>
      </c>
      <c r="F488" s="3">
        <f>Tabla1[[#This Row],[Costo-Costo actualizado agosto]]*$C$1/$C$2</f>
        <v>51610.43250000001</v>
      </c>
    </row>
    <row r="489" spans="2:6" x14ac:dyDescent="0.25">
      <c r="B489" s="37" t="s">
        <v>576</v>
      </c>
      <c r="C489" s="42" t="s">
        <v>579</v>
      </c>
      <c r="D489" s="12" t="s">
        <v>0</v>
      </c>
      <c r="E489" s="43">
        <v>18702.411750000003</v>
      </c>
      <c r="F489" s="3">
        <f>Tabla1[[#This Row],[Costo-Costo actualizado agosto]]*$C$1/$C$2</f>
        <v>93512.058750000011</v>
      </c>
    </row>
    <row r="490" spans="2:6" x14ac:dyDescent="0.25">
      <c r="B490" s="37" t="s">
        <v>576</v>
      </c>
      <c r="C490" s="42" t="s">
        <v>580</v>
      </c>
      <c r="D490" s="12" t="s">
        <v>0</v>
      </c>
      <c r="E490" s="43">
        <v>29226.582000000002</v>
      </c>
      <c r="F490" s="3">
        <f>Tabla1[[#This Row],[Costo-Costo actualizado agosto]]*$C$1/$C$2</f>
        <v>146132.91</v>
      </c>
    </row>
    <row r="491" spans="2:6" x14ac:dyDescent="0.25">
      <c r="B491" s="37" t="s">
        <v>576</v>
      </c>
      <c r="C491" s="42" t="s">
        <v>581</v>
      </c>
      <c r="D491" s="12" t="s">
        <v>0</v>
      </c>
      <c r="E491" s="43">
        <v>45830.837250000004</v>
      </c>
      <c r="F491" s="3">
        <f>Tabla1[[#This Row],[Costo-Costo actualizado agosto]]*$C$1/$C$2</f>
        <v>229154.18625000003</v>
      </c>
    </row>
    <row r="492" spans="2:6" x14ac:dyDescent="0.25">
      <c r="B492" s="37" t="s">
        <v>576</v>
      </c>
      <c r="C492" s="42" t="s">
        <v>582</v>
      </c>
      <c r="D492" s="12" t="s">
        <v>0</v>
      </c>
      <c r="E492" s="43">
        <v>72003.31875000002</v>
      </c>
      <c r="F492" s="3">
        <f>Tabla1[[#This Row],[Costo-Costo actualizado agosto]]*$C$1/$C$2</f>
        <v>360016.59375000012</v>
      </c>
    </row>
    <row r="493" spans="2:6" x14ac:dyDescent="0.25">
      <c r="B493" s="37" t="s">
        <v>576</v>
      </c>
      <c r="C493" s="42" t="s">
        <v>583</v>
      </c>
      <c r="D493" s="12" t="s">
        <v>0</v>
      </c>
      <c r="E493" s="43">
        <v>108480.31425000001</v>
      </c>
      <c r="F493" s="3">
        <f>Tabla1[[#This Row],[Costo-Costo actualizado agosto]]*$C$1/$C$2</f>
        <v>542401.57125000004</v>
      </c>
    </row>
    <row r="494" spans="2:6" x14ac:dyDescent="0.25">
      <c r="B494" s="37" t="s">
        <v>576</v>
      </c>
      <c r="C494" s="42" t="s">
        <v>584</v>
      </c>
      <c r="D494" s="12" t="s">
        <v>0</v>
      </c>
      <c r="E494" s="43">
        <v>116414.29800000002</v>
      </c>
      <c r="F494" s="3">
        <f>Tabla1[[#This Row],[Costo-Costo actualizado agosto]]*$C$1/$C$2</f>
        <v>582071.49000000011</v>
      </c>
    </row>
    <row r="495" spans="2:6" x14ac:dyDescent="0.25">
      <c r="B495" s="37" t="s">
        <v>576</v>
      </c>
      <c r="C495" s="42" t="s">
        <v>585</v>
      </c>
      <c r="D495" s="12" t="s">
        <v>0</v>
      </c>
      <c r="E495" s="43">
        <v>162011.421</v>
      </c>
      <c r="F495" s="3">
        <f>Tabla1[[#This Row],[Costo-Costo actualizado agosto]]*$C$1/$C$2</f>
        <v>810057.10499999998</v>
      </c>
    </row>
    <row r="496" spans="2:6" x14ac:dyDescent="0.25">
      <c r="B496" s="37" t="s">
        <v>576</v>
      </c>
      <c r="C496" s="42" t="s">
        <v>586</v>
      </c>
      <c r="D496" s="12" t="s">
        <v>0</v>
      </c>
      <c r="E496" s="43">
        <v>207608.54400000002</v>
      </c>
      <c r="F496" s="3">
        <f>Tabla1[[#This Row],[Costo-Costo actualizado agosto]]*$C$1/$C$2</f>
        <v>1038042.7200000001</v>
      </c>
    </row>
    <row r="497" spans="2:6" x14ac:dyDescent="0.25">
      <c r="B497" s="37" t="s">
        <v>576</v>
      </c>
      <c r="C497" s="42" t="s">
        <v>587</v>
      </c>
      <c r="D497" s="12" t="s">
        <v>0</v>
      </c>
      <c r="E497" s="43">
        <v>326157.90075000003</v>
      </c>
      <c r="F497" s="3">
        <f>Tabla1[[#This Row],[Costo-Costo actualizado agosto]]*$C$1/$C$2</f>
        <v>1630789.5037500001</v>
      </c>
    </row>
    <row r="498" spans="2:6" x14ac:dyDescent="0.25">
      <c r="B498" s="37"/>
      <c r="C498" s="12"/>
      <c r="D498" s="12"/>
      <c r="E498" s="43"/>
      <c r="F498" s="3">
        <f>Tabla1[[#This Row],[Costo-Costo actualizado agosto]]*$C$1/$C$2</f>
        <v>0</v>
      </c>
    </row>
    <row r="499" spans="2:6" x14ac:dyDescent="0.25">
      <c r="B499" s="37" t="s">
        <v>588</v>
      </c>
      <c r="C499" s="12" t="s">
        <v>589</v>
      </c>
      <c r="D499" s="12" t="s">
        <v>244</v>
      </c>
      <c r="E499" s="43">
        <v>1593.3428210806001</v>
      </c>
      <c r="F499" s="3">
        <f>Tabla1[[#This Row],[Costo-Costo actualizado agosto]]*$C$1/$C$2</f>
        <v>7966.7141054029998</v>
      </c>
    </row>
    <row r="500" spans="2:6" x14ac:dyDescent="0.25">
      <c r="B500" s="37" t="s">
        <v>588</v>
      </c>
      <c r="C500" s="12" t="s">
        <v>590</v>
      </c>
      <c r="D500" s="12" t="s">
        <v>244</v>
      </c>
      <c r="E500" s="43">
        <v>2124.4570947741367</v>
      </c>
      <c r="F500" s="3">
        <f>Tabla1[[#This Row],[Costo-Costo actualizado agosto]]*$C$1/$C$2</f>
        <v>10622.285473870685</v>
      </c>
    </row>
    <row r="501" spans="2:6" x14ac:dyDescent="0.25">
      <c r="B501" s="37" t="s">
        <v>588</v>
      </c>
      <c r="C501" s="12" t="s">
        <v>591</v>
      </c>
      <c r="D501" s="12" t="s">
        <v>244</v>
      </c>
      <c r="E501" s="43">
        <v>3211.976798051372</v>
      </c>
      <c r="F501" s="3">
        <f>Tabla1[[#This Row],[Costo-Costo actualizado agosto]]*$C$1/$C$2</f>
        <v>16059.883990256862</v>
      </c>
    </row>
    <row r="502" spans="2:6" x14ac:dyDescent="0.25">
      <c r="B502" s="37" t="s">
        <v>588</v>
      </c>
      <c r="C502" s="12" t="s">
        <v>592</v>
      </c>
      <c r="D502" s="12" t="s">
        <v>244</v>
      </c>
      <c r="E502" s="43">
        <v>4248.9141895482735</v>
      </c>
      <c r="F502" s="3">
        <f>Tabla1[[#This Row],[Costo-Costo actualizado agosto]]*$C$1/$C$2</f>
        <v>21244.570947741369</v>
      </c>
    </row>
    <row r="503" spans="2:6" x14ac:dyDescent="0.25">
      <c r="B503" s="37" t="s">
        <v>588</v>
      </c>
      <c r="C503" s="12" t="s">
        <v>593</v>
      </c>
      <c r="D503" s="12" t="s">
        <v>244</v>
      </c>
      <c r="E503" s="43">
        <v>6322.7889725420755</v>
      </c>
      <c r="F503" s="3">
        <f>Tabla1[[#This Row],[Costo-Costo actualizado agosto]]*$C$1/$C$2</f>
        <v>31613.944862710377</v>
      </c>
    </row>
    <row r="504" spans="2:6" x14ac:dyDescent="0.25">
      <c r="B504" s="37" t="s">
        <v>588</v>
      </c>
      <c r="C504" s="12" t="s">
        <v>594</v>
      </c>
      <c r="D504" s="12" t="s">
        <v>244</v>
      </c>
      <c r="E504" s="43">
        <v>8573.7018467670532</v>
      </c>
      <c r="F504" s="3">
        <f>Tabla1[[#This Row],[Costo-Costo actualizado agosto]]*$C$1/$C$2</f>
        <v>42868.509233835262</v>
      </c>
    </row>
    <row r="505" spans="2:6" x14ac:dyDescent="0.25">
      <c r="B505" s="37" t="s">
        <v>588</v>
      </c>
      <c r="C505" s="12" t="s">
        <v>595</v>
      </c>
      <c r="D505" s="12" t="s">
        <v>244</v>
      </c>
      <c r="E505" s="43">
        <v>10242.91813551815</v>
      </c>
      <c r="F505" s="3">
        <f>Tabla1[[#This Row],[Costo-Costo actualizado agosto]]*$C$1/$C$2</f>
        <v>51214.59067759075</v>
      </c>
    </row>
    <row r="506" spans="2:6" x14ac:dyDescent="0.25">
      <c r="B506" s="37" t="s">
        <v>588</v>
      </c>
      <c r="C506" s="12" t="s">
        <v>596</v>
      </c>
      <c r="D506" s="12" t="s">
        <v>244</v>
      </c>
      <c r="E506" s="43">
        <v>13758.388804251548</v>
      </c>
      <c r="F506" s="3">
        <f>Tabla1[[#This Row],[Costo-Costo actualizado agosto]]*$C$1/$C$2</f>
        <v>68791.944021257746</v>
      </c>
    </row>
    <row r="507" spans="2:6" x14ac:dyDescent="0.25">
      <c r="B507" s="37" t="s">
        <v>588</v>
      </c>
      <c r="C507" s="12" t="s">
        <v>597</v>
      </c>
      <c r="D507" s="12" t="s">
        <v>244</v>
      </c>
      <c r="E507" s="43">
        <v>21826.267533215247</v>
      </c>
      <c r="F507" s="3">
        <f>Tabla1[[#This Row],[Costo-Costo actualizado agosto]]*$C$1/$C$2</f>
        <v>109131.33766607623</v>
      </c>
    </row>
    <row r="508" spans="2:6" x14ac:dyDescent="0.25">
      <c r="B508" s="37" t="s">
        <v>588</v>
      </c>
      <c r="C508" s="12" t="s">
        <v>598</v>
      </c>
      <c r="D508" s="12" t="s">
        <v>244</v>
      </c>
      <c r="E508" s="43">
        <v>28553.715</v>
      </c>
      <c r="F508" s="3">
        <f>Tabla1[[#This Row],[Costo-Costo actualizado agosto]]*$C$1/$C$2</f>
        <v>142768.57500000001</v>
      </c>
    </row>
    <row r="509" spans="2:6" x14ac:dyDescent="0.25">
      <c r="B509" s="37" t="s">
        <v>588</v>
      </c>
      <c r="C509" s="12" t="s">
        <v>599</v>
      </c>
      <c r="D509" s="12" t="s">
        <v>244</v>
      </c>
      <c r="E509" s="43">
        <v>34598.301257750223</v>
      </c>
      <c r="F509" s="3">
        <f>Tabla1[[#This Row],[Costo-Costo actualizado agosto]]*$C$1/$C$2</f>
        <v>172991.50628875112</v>
      </c>
    </row>
    <row r="510" spans="2:6" x14ac:dyDescent="0.25">
      <c r="B510" s="37" t="s">
        <v>588</v>
      </c>
      <c r="C510" s="12" t="s">
        <v>600</v>
      </c>
      <c r="D510" s="12" t="s">
        <v>244</v>
      </c>
      <c r="E510" s="43">
        <v>40642.887515500443</v>
      </c>
      <c r="F510" s="3">
        <f>Tabla1[[#This Row],[Costo-Costo actualizado agosto]]*$C$1/$C$2</f>
        <v>203214.43757750222</v>
      </c>
    </row>
    <row r="511" spans="2:6" x14ac:dyDescent="0.25">
      <c r="B511" s="37" t="s">
        <v>588</v>
      </c>
      <c r="C511" s="12" t="s">
        <v>601</v>
      </c>
      <c r="D511" s="12" t="s">
        <v>244</v>
      </c>
      <c r="E511" s="43">
        <v>47850.866944198424</v>
      </c>
      <c r="F511" s="3">
        <f>Tabla1[[#This Row],[Costo-Costo actualizado agosto]]*$C$1/$C$2</f>
        <v>239254.3347209921</v>
      </c>
    </row>
    <row r="512" spans="2:6" x14ac:dyDescent="0.25">
      <c r="B512" s="37" t="s">
        <v>588</v>
      </c>
      <c r="C512" s="12" t="s">
        <v>602</v>
      </c>
      <c r="D512" s="12" t="s">
        <v>244</v>
      </c>
      <c r="E512" s="43">
        <v>55058.846372896405</v>
      </c>
      <c r="F512" s="3">
        <f>Tabla1[[#This Row],[Costo-Costo actualizado agosto]]*$C$1/$C$2</f>
        <v>275294.23186448205</v>
      </c>
    </row>
    <row r="513" spans="2:6" x14ac:dyDescent="0.25">
      <c r="B513" s="37" t="s">
        <v>588</v>
      </c>
      <c r="C513" s="12" t="s">
        <v>603</v>
      </c>
      <c r="D513" s="12" t="s">
        <v>244</v>
      </c>
      <c r="E513" s="43">
        <v>63265.826459255972</v>
      </c>
      <c r="F513" s="3">
        <f>Tabla1[[#This Row],[Costo-Costo actualizado agosto]]*$C$1/$C$2</f>
        <v>316329.13229627989</v>
      </c>
    </row>
    <row r="514" spans="2:6" x14ac:dyDescent="0.25">
      <c r="B514" s="37" t="s">
        <v>588</v>
      </c>
      <c r="C514" s="12" t="s">
        <v>604</v>
      </c>
      <c r="D514" s="12" t="s">
        <v>244</v>
      </c>
      <c r="E514" s="43">
        <v>71472.806545615545</v>
      </c>
      <c r="F514" s="3">
        <f>Tabla1[[#This Row],[Costo-Costo actualizado agosto]]*$C$1/$C$2</f>
        <v>357364.03272807773</v>
      </c>
    </row>
    <row r="515" spans="2:6" x14ac:dyDescent="0.25">
      <c r="B515" s="37" t="s">
        <v>588</v>
      </c>
      <c r="C515" s="12" t="s">
        <v>605</v>
      </c>
      <c r="D515" s="12" t="s">
        <v>244</v>
      </c>
      <c r="E515" s="43">
        <v>107613.868312666</v>
      </c>
      <c r="F515" s="3">
        <f>Tabla1[[#This Row],[Costo-Costo actualizado agosto]]*$C$1/$C$2</f>
        <v>538069.34156333003</v>
      </c>
    </row>
    <row r="516" spans="2:6" x14ac:dyDescent="0.25">
      <c r="B516" s="37" t="s">
        <v>588</v>
      </c>
      <c r="C516" s="12" t="s">
        <v>606</v>
      </c>
      <c r="D516" s="12" t="s">
        <v>244</v>
      </c>
      <c r="E516" s="43">
        <v>152480.37886182489</v>
      </c>
      <c r="F516" s="3">
        <f>Tabla1[[#This Row],[Costo-Costo actualizado agosto]]*$C$1/$C$2</f>
        <v>762401.89430912444</v>
      </c>
    </row>
    <row r="517" spans="2:6" x14ac:dyDescent="0.25">
      <c r="B517" s="37" t="s">
        <v>588</v>
      </c>
      <c r="C517" s="12" t="s">
        <v>607</v>
      </c>
      <c r="D517" s="12" t="s">
        <v>244</v>
      </c>
      <c r="E517" s="43">
        <v>201570.51244464141</v>
      </c>
      <c r="F517" s="3">
        <f>Tabla1[[#This Row],[Costo-Costo actualizado agosto]]*$C$1/$C$2</f>
        <v>1007852.562223207</v>
      </c>
    </row>
    <row r="518" spans="2:6" x14ac:dyDescent="0.25">
      <c r="B518" s="37" t="s">
        <v>588</v>
      </c>
      <c r="C518" s="12" t="s">
        <v>608</v>
      </c>
      <c r="D518" s="12" t="s">
        <v>244</v>
      </c>
      <c r="E518" s="43">
        <v>323503.33499999996</v>
      </c>
      <c r="F518" s="3">
        <f>Tabla1[[#This Row],[Costo-Costo actualizado agosto]]*$C$1/$C$2</f>
        <v>1617516.6749999998</v>
      </c>
    </row>
    <row r="519" spans="2:6" x14ac:dyDescent="0.25">
      <c r="B519" s="37" t="s">
        <v>588</v>
      </c>
      <c r="C519" s="12" t="s">
        <v>609</v>
      </c>
      <c r="D519" s="12" t="s">
        <v>244</v>
      </c>
      <c r="E519" s="43">
        <v>311839.95212577475</v>
      </c>
      <c r="F519" s="3">
        <f>Tabla1[[#This Row],[Costo-Costo actualizado agosto]]*$C$1/$C$2</f>
        <v>1559199.7606288739</v>
      </c>
    </row>
    <row r="520" spans="2:6" x14ac:dyDescent="0.25">
      <c r="B520" s="37" t="s">
        <v>588</v>
      </c>
      <c r="C520" s="12" t="s">
        <v>610</v>
      </c>
      <c r="D520" s="12" t="s">
        <v>244</v>
      </c>
      <c r="E520" s="43">
        <v>417436.33499999996</v>
      </c>
      <c r="F520" s="3">
        <f>Tabla1[[#This Row],[Costo-Costo actualizado agosto]]*$C$1/$C$2</f>
        <v>2087181.675</v>
      </c>
    </row>
    <row r="521" spans="2:6" x14ac:dyDescent="0.25">
      <c r="B521" s="37" t="s">
        <v>588</v>
      </c>
      <c r="C521" s="12" t="s">
        <v>611</v>
      </c>
      <c r="D521" s="12" t="s">
        <v>244</v>
      </c>
      <c r="E521" s="43">
        <v>510295.815</v>
      </c>
      <c r="F521" s="3">
        <f>Tabla1[[#This Row],[Costo-Costo actualizado agosto]]*$C$1/$C$2</f>
        <v>2551479.0750000002</v>
      </c>
    </row>
    <row r="522" spans="2:6" x14ac:dyDescent="0.25">
      <c r="B522" s="37" t="s">
        <v>588</v>
      </c>
      <c r="C522" s="12" t="s">
        <v>612</v>
      </c>
      <c r="D522" s="12" t="s">
        <v>244</v>
      </c>
      <c r="E522" s="43">
        <v>613641.28500000003</v>
      </c>
      <c r="F522" s="3">
        <f>Tabla1[[#This Row],[Costo-Costo actualizado agosto]]*$C$1/$C$2</f>
        <v>3068206.4249999998</v>
      </c>
    </row>
    <row r="523" spans="2:6" x14ac:dyDescent="0.25">
      <c r="B523" s="37"/>
      <c r="C523" s="12"/>
      <c r="D523" s="12"/>
      <c r="E523" s="43"/>
      <c r="F523" s="3">
        <f>Tabla1[[#This Row],[Costo-Costo actualizado agosto]]*$C$1/$C$2</f>
        <v>0</v>
      </c>
    </row>
    <row r="524" spans="2:6" x14ac:dyDescent="0.25">
      <c r="B524" s="37" t="s">
        <v>617</v>
      </c>
      <c r="C524" s="12" t="s">
        <v>555</v>
      </c>
      <c r="D524" s="12"/>
      <c r="E524" s="43">
        <v>16203442.5</v>
      </c>
      <c r="F524" s="3">
        <f>Tabla1[[#This Row],[Costo-Costo actualizado agosto]]*$C$1/$C$2</f>
        <v>81017212.5</v>
      </c>
    </row>
    <row r="525" spans="2:6" x14ac:dyDescent="0.25">
      <c r="B525" s="37" t="s">
        <v>617</v>
      </c>
      <c r="C525" s="12" t="s">
        <v>556</v>
      </c>
      <c r="D525" s="12"/>
      <c r="E525" s="43">
        <v>18216292.5</v>
      </c>
      <c r="F525" s="3">
        <f>Tabla1[[#This Row],[Costo-Costo actualizado agosto]]*$C$1/$C$2</f>
        <v>91081462.5</v>
      </c>
    </row>
    <row r="526" spans="2:6" x14ac:dyDescent="0.25">
      <c r="B526" s="37" t="s">
        <v>617</v>
      </c>
      <c r="C526" s="12" t="s">
        <v>557</v>
      </c>
      <c r="D526" s="12"/>
      <c r="E526" s="43">
        <v>24254842.5</v>
      </c>
      <c r="F526" s="3">
        <f>Tabla1[[#This Row],[Costo-Costo actualizado agosto]]*$C$1/$C$2</f>
        <v>121274212.5</v>
      </c>
    </row>
    <row r="527" spans="2:6" x14ac:dyDescent="0.25">
      <c r="B527" s="37" t="s">
        <v>617</v>
      </c>
      <c r="C527" s="12" t="s">
        <v>558</v>
      </c>
      <c r="D527" s="12"/>
      <c r="E527" s="43">
        <v>37237725</v>
      </c>
      <c r="F527" s="3">
        <f>Tabla1[[#This Row],[Costo-Costo actualizado agosto]]*$C$1/$C$2</f>
        <v>186188625</v>
      </c>
    </row>
    <row r="528" spans="2:6" x14ac:dyDescent="0.25">
      <c r="B528" s="37" t="s">
        <v>617</v>
      </c>
      <c r="C528" s="12" t="s">
        <v>559</v>
      </c>
      <c r="D528" s="12"/>
      <c r="E528" s="43">
        <v>34168128.75</v>
      </c>
      <c r="F528" s="3">
        <f>Tabla1[[#This Row],[Costo-Costo actualizado agosto]]*$C$1/$C$2</f>
        <v>170840643.75</v>
      </c>
    </row>
    <row r="529" spans="2:6" x14ac:dyDescent="0.25">
      <c r="B529" s="37" t="s">
        <v>617</v>
      </c>
      <c r="C529" s="12" t="s">
        <v>560</v>
      </c>
      <c r="D529" s="12"/>
      <c r="E529" s="43">
        <v>40991690.25</v>
      </c>
      <c r="F529" s="3">
        <f>Tabla1[[#This Row],[Costo-Costo actualizado agosto]]*$C$1/$C$2</f>
        <v>204958451.25</v>
      </c>
    </row>
    <row r="530" spans="2:6" x14ac:dyDescent="0.25">
      <c r="B530" s="37" t="s">
        <v>617</v>
      </c>
      <c r="C530" s="12" t="s">
        <v>561</v>
      </c>
      <c r="D530" s="12"/>
      <c r="E530" s="43">
        <v>25361910</v>
      </c>
      <c r="F530" s="3">
        <f>Tabla1[[#This Row],[Costo-Costo actualizado agosto]]*$C$1/$C$2</f>
        <v>126809550</v>
      </c>
    </row>
    <row r="531" spans="2:6" x14ac:dyDescent="0.25">
      <c r="B531" s="37" t="s">
        <v>617</v>
      </c>
      <c r="C531" s="12" t="s">
        <v>562</v>
      </c>
      <c r="D531" s="12"/>
      <c r="E531" s="43">
        <v>42068565</v>
      </c>
      <c r="F531" s="3">
        <f>Tabla1[[#This Row],[Costo-Costo actualizado agosto]]*$C$1/$C$2</f>
        <v>210342825</v>
      </c>
    </row>
    <row r="532" spans="2:6" x14ac:dyDescent="0.25">
      <c r="B532" s="37" t="s">
        <v>617</v>
      </c>
      <c r="C532" s="12" t="s">
        <v>563</v>
      </c>
      <c r="D532" s="12"/>
      <c r="E532" s="43">
        <v>42974347.5</v>
      </c>
      <c r="F532" s="3">
        <f>Tabla1[[#This Row],[Costo-Costo actualizado agosto]]*$C$1/$C$2</f>
        <v>214871737.5</v>
      </c>
    </row>
    <row r="533" spans="2:6" x14ac:dyDescent="0.25">
      <c r="B533" s="37" t="s">
        <v>617</v>
      </c>
      <c r="C533" s="12" t="s">
        <v>564</v>
      </c>
      <c r="D533" s="12"/>
      <c r="E533" s="43">
        <v>52132815</v>
      </c>
      <c r="F533" s="3">
        <f>Tabla1[[#This Row],[Costo-Costo actualizado agosto]]*$C$1/$C$2</f>
        <v>260664075</v>
      </c>
    </row>
    <row r="534" spans="2:6" x14ac:dyDescent="0.25">
      <c r="B534" s="37" t="s">
        <v>617</v>
      </c>
      <c r="C534" s="12" t="s">
        <v>565</v>
      </c>
      <c r="D534" s="12"/>
      <c r="E534" s="43">
        <v>88037026.875</v>
      </c>
      <c r="F534" s="3">
        <f>Tabla1[[#This Row],[Costo-Costo actualizado agosto]]*$C$1/$C$2</f>
        <v>440185134.375</v>
      </c>
    </row>
    <row r="535" spans="2:6" x14ac:dyDescent="0.25">
      <c r="B535" s="37" t="s">
        <v>617</v>
      </c>
      <c r="C535" s="12" t="s">
        <v>566</v>
      </c>
      <c r="D535" s="12"/>
      <c r="E535" s="43">
        <v>95731146</v>
      </c>
      <c r="F535" s="3">
        <f>Tabla1[[#This Row],[Costo-Costo actualizado agosto]]*$C$1/$C$2</f>
        <v>478655730</v>
      </c>
    </row>
    <row r="536" spans="2:6" x14ac:dyDescent="0.25">
      <c r="B536" s="37" t="s">
        <v>617</v>
      </c>
      <c r="C536" s="12" t="s">
        <v>567</v>
      </c>
      <c r="D536" s="12"/>
      <c r="E536" s="43">
        <v>85546125</v>
      </c>
      <c r="F536" s="3">
        <f>Tabla1[[#This Row],[Costo-Costo actualizado agosto]]*$C$1/$C$2</f>
        <v>427730625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3:AW142"/>
  <sheetViews>
    <sheetView topLeftCell="B25" workbookViewId="0">
      <selection activeCell="B51" sqref="B51"/>
    </sheetView>
  </sheetViews>
  <sheetFormatPr baseColWidth="10" defaultRowHeight="15" x14ac:dyDescent="0.25"/>
  <cols>
    <col min="6" max="6" width="102.28515625" bestFit="1" customWidth="1"/>
    <col min="7" max="7" width="60.140625" bestFit="1" customWidth="1"/>
    <col min="8" max="8" width="197.42578125" bestFit="1" customWidth="1"/>
    <col min="9" max="9" width="25.28515625" customWidth="1"/>
    <col min="10" max="10" width="24.5703125" bestFit="1" customWidth="1"/>
    <col min="11" max="11" width="47.85546875" bestFit="1" customWidth="1"/>
    <col min="12" max="12" width="48.85546875" bestFit="1" customWidth="1"/>
    <col min="13" max="13" width="35.42578125" bestFit="1" customWidth="1"/>
    <col min="14" max="14" width="40.42578125" bestFit="1" customWidth="1"/>
    <col min="15" max="15" width="183.28515625" bestFit="1" customWidth="1"/>
    <col min="16" max="16" width="98.42578125" bestFit="1" customWidth="1"/>
    <col min="17" max="17" width="25.140625" bestFit="1" customWidth="1"/>
    <col min="18" max="18" width="34.7109375" bestFit="1" customWidth="1"/>
    <col min="19" max="20" width="33.7109375" bestFit="1" customWidth="1"/>
    <col min="21" max="22" width="37.140625" bestFit="1" customWidth="1"/>
    <col min="23" max="23" width="37.140625" customWidth="1"/>
    <col min="24" max="24" width="43.5703125" bestFit="1" customWidth="1"/>
    <col min="25" max="25" width="43.42578125" bestFit="1" customWidth="1"/>
    <col min="26" max="26" width="44.42578125" bestFit="1" customWidth="1"/>
    <col min="27" max="27" width="45.7109375" bestFit="1" customWidth="1"/>
    <col min="28" max="29" width="45.7109375" customWidth="1"/>
    <col min="30" max="30" width="30.85546875" bestFit="1" customWidth="1"/>
    <col min="31" max="31" width="43" bestFit="1" customWidth="1"/>
    <col min="32" max="35" width="43" customWidth="1"/>
    <col min="36" max="36" width="53" bestFit="1" customWidth="1"/>
    <col min="37" max="37" width="53" customWidth="1"/>
    <col min="38" max="38" width="14.7109375" bestFit="1" customWidth="1"/>
    <col min="39" max="39" width="136" bestFit="1" customWidth="1"/>
    <col min="40" max="40" width="89.85546875" bestFit="1" customWidth="1"/>
    <col min="41" max="41" width="67.5703125" bestFit="1" customWidth="1"/>
    <col min="42" max="42" width="134" bestFit="1" customWidth="1"/>
    <col min="43" max="43" width="58.85546875" bestFit="1" customWidth="1"/>
    <col min="44" max="44" width="45.28515625" bestFit="1" customWidth="1"/>
    <col min="45" max="45" width="93.28515625" bestFit="1" customWidth="1"/>
    <col min="46" max="46" width="76.28515625" customWidth="1"/>
    <col min="47" max="47" width="35.7109375" customWidth="1"/>
    <col min="48" max="48" width="21.85546875" customWidth="1"/>
    <col min="49" max="49" width="23.42578125" customWidth="1"/>
  </cols>
  <sheetData>
    <row r="3" spans="2:49" x14ac:dyDescent="0.25">
      <c r="B3" s="7" t="s">
        <v>454</v>
      </c>
      <c r="F3" s="8" t="s">
        <v>459</v>
      </c>
      <c r="G3" s="8" t="s">
        <v>460</v>
      </c>
      <c r="H3" s="8" t="s">
        <v>461</v>
      </c>
      <c r="I3" s="8" t="s">
        <v>462</v>
      </c>
      <c r="J3" s="8" t="s">
        <v>463</v>
      </c>
      <c r="K3" s="8" t="s">
        <v>464</v>
      </c>
      <c r="L3" s="8" t="s">
        <v>465</v>
      </c>
      <c r="M3" s="8" t="s">
        <v>466</v>
      </c>
      <c r="N3" s="8" t="s">
        <v>467</v>
      </c>
      <c r="O3" s="8" t="s">
        <v>468</v>
      </c>
      <c r="P3" s="8" t="s">
        <v>427</v>
      </c>
      <c r="Q3" s="8" t="s">
        <v>430</v>
      </c>
      <c r="R3" s="8" t="s">
        <v>469</v>
      </c>
      <c r="S3" s="8" t="s">
        <v>470</v>
      </c>
      <c r="T3" s="8" t="s">
        <v>471</v>
      </c>
      <c r="U3" s="8" t="s">
        <v>472</v>
      </c>
      <c r="V3" s="8" t="s">
        <v>473</v>
      </c>
      <c r="W3" s="8" t="s">
        <v>474</v>
      </c>
      <c r="X3" s="8" t="s">
        <v>475</v>
      </c>
      <c r="Y3" s="8" t="s">
        <v>476</v>
      </c>
      <c r="Z3" s="8" t="s">
        <v>477</v>
      </c>
      <c r="AA3" s="8" t="s">
        <v>478</v>
      </c>
      <c r="AB3" s="13" t="s">
        <v>626</v>
      </c>
      <c r="AC3" s="8" t="s">
        <v>479</v>
      </c>
      <c r="AD3" t="s">
        <v>628</v>
      </c>
      <c r="AE3" s="8" t="s">
        <v>481</v>
      </c>
      <c r="AF3" s="8" t="s">
        <v>162</v>
      </c>
      <c r="AG3" s="8" t="s">
        <v>482</v>
      </c>
      <c r="AH3" s="8" t="s">
        <v>483</v>
      </c>
      <c r="AI3" s="8" t="s">
        <v>484</v>
      </c>
      <c r="AJ3" s="8" t="s">
        <v>485</v>
      </c>
      <c r="AK3" s="8" t="s">
        <v>229</v>
      </c>
      <c r="AL3" s="8" t="s">
        <v>486</v>
      </c>
      <c r="AM3" s="8" t="s">
        <v>487</v>
      </c>
      <c r="AN3" s="8" t="s">
        <v>488</v>
      </c>
      <c r="AO3" s="8" t="s">
        <v>259</v>
      </c>
      <c r="AP3" s="8" t="s">
        <v>489</v>
      </c>
      <c r="AQ3" s="8" t="s">
        <v>492</v>
      </c>
      <c r="AR3" s="8" t="s">
        <v>491</v>
      </c>
      <c r="AS3" s="8" t="s">
        <v>490</v>
      </c>
      <c r="AT3" s="8" t="s">
        <v>333</v>
      </c>
      <c r="AU3" s="13" t="s">
        <v>576</v>
      </c>
      <c r="AV3" s="13" t="s">
        <v>623</v>
      </c>
      <c r="AW3" s="13" t="s">
        <v>622</v>
      </c>
    </row>
    <row r="4" spans="2:49" ht="18" x14ac:dyDescent="0.25">
      <c r="B4" s="8" t="s">
        <v>459</v>
      </c>
      <c r="F4" s="11" t="s">
        <v>371</v>
      </c>
      <c r="G4" s="11" t="s">
        <v>379</v>
      </c>
      <c r="H4" s="11" t="s">
        <v>436</v>
      </c>
      <c r="I4" s="11" t="s">
        <v>434</v>
      </c>
      <c r="J4" s="11" t="s">
        <v>388</v>
      </c>
      <c r="K4" s="11" t="s">
        <v>395</v>
      </c>
      <c r="L4" s="11" t="s">
        <v>397</v>
      </c>
      <c r="M4" s="11" t="s">
        <v>410</v>
      </c>
      <c r="N4" s="11" t="s">
        <v>416</v>
      </c>
      <c r="O4" s="11" t="s">
        <v>422</v>
      </c>
      <c r="P4" s="11" t="s">
        <v>428</v>
      </c>
      <c r="Q4" s="11" t="s">
        <v>431</v>
      </c>
      <c r="R4" s="11" t="s">
        <v>1</v>
      </c>
      <c r="S4" s="11" t="s">
        <v>18</v>
      </c>
      <c r="T4" s="11" t="s">
        <v>35</v>
      </c>
      <c r="U4" s="11" t="s">
        <v>46</v>
      </c>
      <c r="V4" s="11" t="s">
        <v>66</v>
      </c>
      <c r="W4" s="11" t="s">
        <v>531</v>
      </c>
      <c r="X4" s="11" t="s">
        <v>113</v>
      </c>
      <c r="Y4" s="11" t="s">
        <v>123</v>
      </c>
      <c r="Z4" s="11" t="s">
        <v>133</v>
      </c>
      <c r="AA4" s="11" t="s">
        <v>143</v>
      </c>
      <c r="AB4" s="11" t="s">
        <v>569</v>
      </c>
      <c r="AC4" s="47" t="s">
        <v>148</v>
      </c>
      <c r="AD4" s="11" t="s">
        <v>163</v>
      </c>
      <c r="AE4" s="11" t="s">
        <v>175</v>
      </c>
      <c r="AF4" s="47" t="s">
        <v>183</v>
      </c>
      <c r="AG4" s="47" t="s">
        <v>197</v>
      </c>
      <c r="AH4" s="47" t="s">
        <v>574</v>
      </c>
      <c r="AI4" s="47" t="s">
        <v>216</v>
      </c>
      <c r="AJ4" s="11" t="s">
        <v>222</v>
      </c>
      <c r="AK4" s="47" t="s">
        <v>230</v>
      </c>
      <c r="AL4" s="11" t="s">
        <v>246</v>
      </c>
      <c r="AM4" s="11" t="s">
        <v>260</v>
      </c>
      <c r="AN4" s="11" t="s">
        <v>276</v>
      </c>
      <c r="AO4" s="11" t="s">
        <v>293</v>
      </c>
      <c r="AP4" s="11" t="s">
        <v>296</v>
      </c>
      <c r="AQ4" s="11" t="s">
        <v>304</v>
      </c>
      <c r="AR4" s="11" t="s">
        <v>312</v>
      </c>
      <c r="AS4" s="11" t="s">
        <v>319</v>
      </c>
      <c r="AT4" s="11" t="s">
        <v>334</v>
      </c>
      <c r="AU4" s="42" t="s">
        <v>577</v>
      </c>
      <c r="AV4" s="12" t="s">
        <v>589</v>
      </c>
      <c r="AW4" s="12" t="s">
        <v>555</v>
      </c>
    </row>
    <row r="5" spans="2:49" ht="18" x14ac:dyDescent="0.25">
      <c r="B5" s="8" t="s">
        <v>460</v>
      </c>
      <c r="F5" s="11" t="s">
        <v>373</v>
      </c>
      <c r="G5" s="11" t="s">
        <v>380</v>
      </c>
      <c r="H5" s="11" t="s">
        <v>433</v>
      </c>
      <c r="J5" s="11" t="s">
        <v>389</v>
      </c>
      <c r="L5" s="11" t="s">
        <v>398</v>
      </c>
      <c r="M5" s="11" t="s">
        <v>412</v>
      </c>
      <c r="N5" s="11" t="s">
        <v>417</v>
      </c>
      <c r="O5" s="11" t="s">
        <v>423</v>
      </c>
      <c r="P5" s="11"/>
      <c r="R5" s="11" t="s">
        <v>2</v>
      </c>
      <c r="S5" s="11" t="s">
        <v>19</v>
      </c>
      <c r="T5" s="11" t="s">
        <v>36</v>
      </c>
      <c r="U5" s="11" t="s">
        <v>47</v>
      </c>
      <c r="V5" s="11" t="s">
        <v>67</v>
      </c>
      <c r="W5" s="11" t="s">
        <v>86</v>
      </c>
      <c r="X5" s="11" t="s">
        <v>114</v>
      </c>
      <c r="Y5" s="11" t="s">
        <v>124</v>
      </c>
      <c r="Z5" s="11" t="s">
        <v>134</v>
      </c>
      <c r="AA5" s="11" t="s">
        <v>144</v>
      </c>
      <c r="AB5" s="11" t="s">
        <v>570</v>
      </c>
      <c r="AC5" s="47" t="s">
        <v>532</v>
      </c>
      <c r="AD5" s="11" t="s">
        <v>164</v>
      </c>
      <c r="AE5" s="11" t="s">
        <v>176</v>
      </c>
      <c r="AF5" s="47" t="s">
        <v>184</v>
      </c>
      <c r="AG5" s="47" t="s">
        <v>198</v>
      </c>
      <c r="AH5" s="47" t="s">
        <v>207</v>
      </c>
      <c r="AI5" s="47" t="s">
        <v>217</v>
      </c>
      <c r="AJ5" s="11" t="s">
        <v>223</v>
      </c>
      <c r="AK5" s="47" t="s">
        <v>231</v>
      </c>
      <c r="AL5" s="11" t="s">
        <v>247</v>
      </c>
      <c r="AM5" s="11" t="s">
        <v>261</v>
      </c>
      <c r="AN5" s="11" t="s">
        <v>277</v>
      </c>
      <c r="AO5" s="11" t="s">
        <v>294</v>
      </c>
      <c r="AP5" s="11" t="s">
        <v>297</v>
      </c>
      <c r="AQ5" s="11" t="s">
        <v>305</v>
      </c>
      <c r="AR5" s="11" t="s">
        <v>313</v>
      </c>
      <c r="AS5" s="11" t="s">
        <v>320</v>
      </c>
      <c r="AT5" s="11" t="s">
        <v>335</v>
      </c>
      <c r="AU5" s="42" t="s">
        <v>578</v>
      </c>
      <c r="AV5" s="12" t="s">
        <v>590</v>
      </c>
      <c r="AW5" s="12" t="s">
        <v>556</v>
      </c>
    </row>
    <row r="6" spans="2:49" ht="18" x14ac:dyDescent="0.25">
      <c r="B6" s="8" t="s">
        <v>461</v>
      </c>
      <c r="F6" s="11" t="s">
        <v>374</v>
      </c>
      <c r="G6" s="11" t="s">
        <v>381</v>
      </c>
      <c r="J6" s="11" t="s">
        <v>390</v>
      </c>
      <c r="L6" s="11" t="s">
        <v>399</v>
      </c>
      <c r="M6" s="11" t="s">
        <v>413</v>
      </c>
      <c r="N6" s="11" t="s">
        <v>418</v>
      </c>
      <c r="O6" s="11" t="s">
        <v>424</v>
      </c>
      <c r="R6" s="11" t="s">
        <v>3</v>
      </c>
      <c r="S6" s="11" t="s">
        <v>20</v>
      </c>
      <c r="T6" s="11" t="s">
        <v>37</v>
      </c>
      <c r="U6" s="11" t="s">
        <v>48</v>
      </c>
      <c r="V6" s="11" t="s">
        <v>68</v>
      </c>
      <c r="W6" s="11" t="s">
        <v>87</v>
      </c>
      <c r="X6" s="11" t="s">
        <v>115</v>
      </c>
      <c r="Y6" s="11" t="s">
        <v>125</v>
      </c>
      <c r="Z6" s="11" t="s">
        <v>135</v>
      </c>
      <c r="AA6" s="11" t="s">
        <v>145</v>
      </c>
      <c r="AB6" s="11" t="s">
        <v>571</v>
      </c>
      <c r="AC6" s="47" t="s">
        <v>533</v>
      </c>
      <c r="AD6" s="11" t="s">
        <v>165</v>
      </c>
      <c r="AE6" s="11" t="s">
        <v>177</v>
      </c>
      <c r="AF6" s="47" t="s">
        <v>185</v>
      </c>
      <c r="AG6" s="47" t="s">
        <v>199</v>
      </c>
      <c r="AH6" s="47" t="s">
        <v>208</v>
      </c>
      <c r="AI6" s="47" t="s">
        <v>218</v>
      </c>
      <c r="AJ6" s="11" t="s">
        <v>224</v>
      </c>
      <c r="AK6" s="47" t="s">
        <v>529</v>
      </c>
      <c r="AL6" s="11" t="s">
        <v>248</v>
      </c>
      <c r="AM6" s="11" t="s">
        <v>262</v>
      </c>
      <c r="AN6" s="11" t="s">
        <v>278</v>
      </c>
      <c r="AO6" s="11" t="s">
        <v>295</v>
      </c>
      <c r="AP6" s="11" t="s">
        <v>298</v>
      </c>
      <c r="AQ6" s="11" t="s">
        <v>306</v>
      </c>
      <c r="AR6" s="11" t="s">
        <v>314</v>
      </c>
      <c r="AS6" s="11" t="s">
        <v>321</v>
      </c>
      <c r="AT6" s="11" t="s">
        <v>336</v>
      </c>
      <c r="AU6" s="42" t="s">
        <v>579</v>
      </c>
      <c r="AV6" s="12" t="s">
        <v>591</v>
      </c>
      <c r="AW6" s="12" t="s">
        <v>557</v>
      </c>
    </row>
    <row r="7" spans="2:49" ht="18" x14ac:dyDescent="0.25">
      <c r="B7" s="8" t="s">
        <v>462</v>
      </c>
      <c r="F7" s="11" t="s">
        <v>375</v>
      </c>
      <c r="G7" s="11" t="s">
        <v>382</v>
      </c>
      <c r="J7" s="11" t="s">
        <v>391</v>
      </c>
      <c r="L7" s="11" t="s">
        <v>400</v>
      </c>
      <c r="M7" s="11" t="s">
        <v>414</v>
      </c>
      <c r="N7" s="11" t="s">
        <v>419</v>
      </c>
      <c r="O7" s="11" t="s">
        <v>425</v>
      </c>
      <c r="R7" s="11" t="s">
        <v>4</v>
      </c>
      <c r="S7" s="11" t="s">
        <v>21</v>
      </c>
      <c r="T7" s="11" t="s">
        <v>38</v>
      </c>
      <c r="U7" s="11" t="s">
        <v>49</v>
      </c>
      <c r="V7" s="11" t="s">
        <v>69</v>
      </c>
      <c r="W7" s="11" t="s">
        <v>88</v>
      </c>
      <c r="X7" s="11" t="s">
        <v>116</v>
      </c>
      <c r="Y7" s="11" t="s">
        <v>126</v>
      </c>
      <c r="Z7" s="11" t="s">
        <v>136</v>
      </c>
      <c r="AB7" s="11" t="s">
        <v>572</v>
      </c>
      <c r="AC7" s="47" t="s">
        <v>534</v>
      </c>
      <c r="AD7" s="11" t="s">
        <v>166</v>
      </c>
      <c r="AE7" s="11" t="s">
        <v>178</v>
      </c>
      <c r="AF7" s="47" t="s">
        <v>186</v>
      </c>
      <c r="AG7" s="47" t="s">
        <v>200</v>
      </c>
      <c r="AH7" s="47" t="s">
        <v>209</v>
      </c>
      <c r="AI7" s="47" t="s">
        <v>219</v>
      </c>
      <c r="AJ7" s="11" t="s">
        <v>225</v>
      </c>
      <c r="AK7" s="47" t="s">
        <v>232</v>
      </c>
      <c r="AL7" s="11" t="s">
        <v>249</v>
      </c>
      <c r="AM7" s="11" t="s">
        <v>263</v>
      </c>
      <c r="AN7" s="11" t="s">
        <v>279</v>
      </c>
      <c r="AP7" s="11" t="s">
        <v>299</v>
      </c>
      <c r="AQ7" s="11" t="s">
        <v>307</v>
      </c>
      <c r="AR7" s="11" t="s">
        <v>315</v>
      </c>
      <c r="AS7" s="11" t="s">
        <v>322</v>
      </c>
      <c r="AT7" s="11" t="s">
        <v>337</v>
      </c>
      <c r="AU7" s="42" t="s">
        <v>580</v>
      </c>
      <c r="AV7" s="12" t="s">
        <v>592</v>
      </c>
      <c r="AW7" s="12" t="s">
        <v>558</v>
      </c>
    </row>
    <row r="8" spans="2:49" ht="30" x14ac:dyDescent="0.25">
      <c r="B8" s="9" t="s">
        <v>463</v>
      </c>
      <c r="F8" s="11" t="s">
        <v>376</v>
      </c>
      <c r="G8" s="11" t="s">
        <v>383</v>
      </c>
      <c r="J8" s="11" t="s">
        <v>392</v>
      </c>
      <c r="L8" s="11" t="s">
        <v>401</v>
      </c>
      <c r="O8" s="11" t="s">
        <v>420</v>
      </c>
      <c r="P8" s="11" t="s">
        <v>426</v>
      </c>
      <c r="R8" s="11" t="s">
        <v>5</v>
      </c>
      <c r="S8" s="11" t="s">
        <v>22</v>
      </c>
      <c r="T8" s="11" t="s">
        <v>39</v>
      </c>
      <c r="U8" s="11" t="s">
        <v>50</v>
      </c>
      <c r="V8" s="11" t="s">
        <v>70</v>
      </c>
      <c r="W8" s="11" t="s">
        <v>89</v>
      </c>
      <c r="X8" s="11" t="s">
        <v>117</v>
      </c>
      <c r="Y8" s="11" t="s">
        <v>127</v>
      </c>
      <c r="Z8" s="11" t="s">
        <v>137</v>
      </c>
      <c r="AC8" s="47" t="s">
        <v>535</v>
      </c>
      <c r="AD8" s="11" t="s">
        <v>167</v>
      </c>
      <c r="AE8" s="11" t="s">
        <v>179</v>
      </c>
      <c r="AF8" s="47" t="s">
        <v>187</v>
      </c>
      <c r="AG8" s="47" t="s">
        <v>573</v>
      </c>
      <c r="AH8" s="47" t="s">
        <v>210</v>
      </c>
      <c r="AI8" s="47" t="s">
        <v>220</v>
      </c>
      <c r="AJ8" s="11" t="s">
        <v>226</v>
      </c>
      <c r="AK8" s="47" t="s">
        <v>234</v>
      </c>
      <c r="AL8" s="11" t="s">
        <v>250</v>
      </c>
      <c r="AM8" s="11" t="s">
        <v>264</v>
      </c>
      <c r="AN8" s="11" t="s">
        <v>280</v>
      </c>
      <c r="AP8" s="11" t="s">
        <v>300</v>
      </c>
      <c r="AQ8" s="11" t="s">
        <v>308</v>
      </c>
      <c r="AR8" s="11" t="s">
        <v>316</v>
      </c>
      <c r="AS8" s="11" t="s">
        <v>323</v>
      </c>
      <c r="AT8" s="11" t="s">
        <v>338</v>
      </c>
      <c r="AU8" s="42" t="s">
        <v>581</v>
      </c>
      <c r="AV8" s="12" t="s">
        <v>593</v>
      </c>
      <c r="AW8" s="12" t="s">
        <v>559</v>
      </c>
    </row>
    <row r="9" spans="2:49" ht="30" x14ac:dyDescent="0.25">
      <c r="B9" s="8" t="s">
        <v>464</v>
      </c>
      <c r="F9" s="11"/>
      <c r="G9" s="11" t="s">
        <v>384</v>
      </c>
      <c r="J9" s="11" t="s">
        <v>393</v>
      </c>
      <c r="L9" s="11" t="s">
        <v>402</v>
      </c>
      <c r="R9" s="11" t="s">
        <v>6</v>
      </c>
      <c r="S9" s="11" t="s">
        <v>23</v>
      </c>
      <c r="T9" s="11" t="s">
        <v>40</v>
      </c>
      <c r="U9" s="11" t="s">
        <v>51</v>
      </c>
      <c r="V9" s="11" t="s">
        <v>71</v>
      </c>
      <c r="W9" s="11" t="s">
        <v>90</v>
      </c>
      <c r="X9" s="11" t="s">
        <v>118</v>
      </c>
      <c r="Y9" s="11" t="s">
        <v>128</v>
      </c>
      <c r="Z9" s="11" t="s">
        <v>138</v>
      </c>
      <c r="AC9" s="47" t="s">
        <v>149</v>
      </c>
      <c r="AD9" s="11" t="s">
        <v>168</v>
      </c>
      <c r="AE9" s="11" t="s">
        <v>180</v>
      </c>
      <c r="AF9" s="47" t="s">
        <v>188</v>
      </c>
      <c r="AG9" s="47" t="s">
        <v>201</v>
      </c>
      <c r="AH9" s="47" t="s">
        <v>211</v>
      </c>
      <c r="AI9" s="47" t="s">
        <v>538</v>
      </c>
      <c r="AJ9" s="11" t="s">
        <v>227</v>
      </c>
      <c r="AK9" s="47" t="s">
        <v>235</v>
      </c>
      <c r="AL9" s="11" t="s">
        <v>251</v>
      </c>
      <c r="AM9" s="11" t="s">
        <v>265</v>
      </c>
      <c r="AN9" s="11" t="s">
        <v>281</v>
      </c>
      <c r="AP9" s="11" t="s">
        <v>301</v>
      </c>
      <c r="AQ9" s="11" t="s">
        <v>309</v>
      </c>
      <c r="AR9" s="11" t="s">
        <v>317</v>
      </c>
      <c r="AS9" s="11" t="s">
        <v>324</v>
      </c>
      <c r="AT9" s="11" t="s">
        <v>339</v>
      </c>
      <c r="AU9" s="42" t="s">
        <v>582</v>
      </c>
      <c r="AV9" s="12" t="s">
        <v>594</v>
      </c>
      <c r="AW9" s="12" t="s">
        <v>560</v>
      </c>
    </row>
    <row r="10" spans="2:49" ht="18" x14ac:dyDescent="0.25">
      <c r="B10" s="8" t="s">
        <v>465</v>
      </c>
      <c r="L10" s="11" t="s">
        <v>403</v>
      </c>
      <c r="R10" s="11" t="s">
        <v>7</v>
      </c>
      <c r="S10" s="11" t="s">
        <v>24</v>
      </c>
      <c r="T10" s="11" t="s">
        <v>41</v>
      </c>
      <c r="U10" s="11" t="s">
        <v>52</v>
      </c>
      <c r="V10" s="11" t="s">
        <v>72</v>
      </c>
      <c r="W10" s="11" t="s">
        <v>91</v>
      </c>
      <c r="X10" s="11" t="s">
        <v>119</v>
      </c>
      <c r="Y10" s="11" t="s">
        <v>129</v>
      </c>
      <c r="Z10" s="11" t="s">
        <v>139</v>
      </c>
      <c r="AC10" s="47" t="s">
        <v>150</v>
      </c>
      <c r="AD10" s="11" t="s">
        <v>169</v>
      </c>
      <c r="AE10" s="11" t="s">
        <v>181</v>
      </c>
      <c r="AF10" s="47" t="s">
        <v>189</v>
      </c>
      <c r="AG10" s="47" t="s">
        <v>202</v>
      </c>
      <c r="AH10" s="47" t="s">
        <v>212</v>
      </c>
      <c r="AI10" s="2"/>
      <c r="AK10" s="47" t="s">
        <v>575</v>
      </c>
      <c r="AL10" s="11" t="s">
        <v>252</v>
      </c>
      <c r="AM10" s="11" t="s">
        <v>266</v>
      </c>
      <c r="AN10" s="11" t="s">
        <v>282</v>
      </c>
      <c r="AP10" s="11" t="s">
        <v>302</v>
      </c>
      <c r="AQ10" s="11" t="s">
        <v>310</v>
      </c>
      <c r="AR10" s="11" t="s">
        <v>318</v>
      </c>
      <c r="AS10" s="11" t="s">
        <v>325</v>
      </c>
      <c r="AT10" s="11" t="s">
        <v>340</v>
      </c>
      <c r="AU10" s="42" t="s">
        <v>583</v>
      </c>
      <c r="AV10" s="12" t="s">
        <v>595</v>
      </c>
      <c r="AW10" s="12" t="s">
        <v>561</v>
      </c>
    </row>
    <row r="11" spans="2:49" ht="18" x14ac:dyDescent="0.25">
      <c r="B11" s="8" t="s">
        <v>466</v>
      </c>
      <c r="L11" s="11" t="s">
        <v>404</v>
      </c>
      <c r="R11" s="11" t="s">
        <v>8</v>
      </c>
      <c r="S11" s="11" t="s">
        <v>25</v>
      </c>
      <c r="T11" s="11" t="s">
        <v>42</v>
      </c>
      <c r="U11" s="11" t="s">
        <v>53</v>
      </c>
      <c r="V11" s="11" t="s">
        <v>73</v>
      </c>
      <c r="W11" s="11" t="s">
        <v>92</v>
      </c>
      <c r="X11" s="11" t="s">
        <v>120</v>
      </c>
      <c r="Y11" s="11" t="s">
        <v>130</v>
      </c>
      <c r="Z11" s="11" t="s">
        <v>140</v>
      </c>
      <c r="AB11" s="8"/>
      <c r="AC11" s="47" t="s">
        <v>536</v>
      </c>
      <c r="AD11" s="11" t="s">
        <v>170</v>
      </c>
      <c r="AE11" s="11" t="s">
        <v>182</v>
      </c>
      <c r="AF11" s="47" t="s">
        <v>190</v>
      </c>
      <c r="AG11" s="47" t="s">
        <v>203</v>
      </c>
      <c r="AH11" s="47" t="s">
        <v>368</v>
      </c>
      <c r="AI11" s="2"/>
      <c r="AK11" s="47" t="s">
        <v>237</v>
      </c>
      <c r="AL11" s="11" t="s">
        <v>253</v>
      </c>
      <c r="AM11" s="11" t="s">
        <v>267</v>
      </c>
      <c r="AN11" s="11" t="s">
        <v>283</v>
      </c>
      <c r="AP11" s="11" t="s">
        <v>303</v>
      </c>
      <c r="AQ11" s="11" t="s">
        <v>311</v>
      </c>
      <c r="AS11" s="11" t="s">
        <v>326</v>
      </c>
      <c r="AT11" s="11" t="s">
        <v>341</v>
      </c>
      <c r="AU11" s="42" t="s">
        <v>584</v>
      </c>
      <c r="AV11" s="12" t="s">
        <v>596</v>
      </c>
      <c r="AW11" s="12" t="s">
        <v>562</v>
      </c>
    </row>
    <row r="12" spans="2:49" x14ac:dyDescent="0.25">
      <c r="B12" s="8" t="s">
        <v>467</v>
      </c>
      <c r="L12" s="11" t="s">
        <v>405</v>
      </c>
      <c r="R12" s="11" t="s">
        <v>9</v>
      </c>
      <c r="S12" s="11" t="s">
        <v>26</v>
      </c>
      <c r="T12" s="11" t="s">
        <v>43</v>
      </c>
      <c r="U12" s="11" t="s">
        <v>54</v>
      </c>
      <c r="V12" s="11" t="s">
        <v>74</v>
      </c>
      <c r="W12" s="11" t="s">
        <v>93</v>
      </c>
      <c r="X12" s="11" t="s">
        <v>121</v>
      </c>
      <c r="Y12" s="11" t="s">
        <v>131</v>
      </c>
      <c r="Z12" s="11" t="s">
        <v>141</v>
      </c>
      <c r="AB12" s="47"/>
      <c r="AC12" s="47" t="s">
        <v>151</v>
      </c>
      <c r="AD12" s="11" t="s">
        <v>171</v>
      </c>
      <c r="AF12" s="47" t="s">
        <v>191</v>
      </c>
      <c r="AG12" s="47" t="s">
        <v>204</v>
      </c>
      <c r="AH12" s="47" t="s">
        <v>149</v>
      </c>
      <c r="AI12" s="2"/>
      <c r="AK12" s="47" t="s">
        <v>238</v>
      </c>
      <c r="AL12" s="11" t="s">
        <v>254</v>
      </c>
      <c r="AM12" s="11" t="s">
        <v>268</v>
      </c>
      <c r="AN12" s="11" t="s">
        <v>284</v>
      </c>
      <c r="AS12" s="11" t="s">
        <v>327</v>
      </c>
      <c r="AT12" s="11" t="s">
        <v>342</v>
      </c>
      <c r="AU12" s="42" t="s">
        <v>585</v>
      </c>
      <c r="AV12" s="12" t="s">
        <v>597</v>
      </c>
      <c r="AW12" s="12" t="s">
        <v>563</v>
      </c>
    </row>
    <row r="13" spans="2:49" x14ac:dyDescent="0.25">
      <c r="B13" s="8" t="s">
        <v>468</v>
      </c>
      <c r="L13" s="11" t="s">
        <v>406</v>
      </c>
      <c r="R13" s="11" t="s">
        <v>10</v>
      </c>
      <c r="S13" s="11" t="s">
        <v>27</v>
      </c>
      <c r="T13" s="11" t="s">
        <v>44</v>
      </c>
      <c r="U13" s="11" t="s">
        <v>55</v>
      </c>
      <c r="V13" s="11" t="s">
        <v>75</v>
      </c>
      <c r="W13" s="11" t="s">
        <v>94</v>
      </c>
      <c r="X13" s="11" t="s">
        <v>122</v>
      </c>
      <c r="Y13" s="11" t="s">
        <v>132</v>
      </c>
      <c r="Z13" s="11" t="s">
        <v>142</v>
      </c>
      <c r="AB13" s="47"/>
      <c r="AC13" s="47" t="s">
        <v>152</v>
      </c>
      <c r="AD13" s="11" t="s">
        <v>172</v>
      </c>
      <c r="AF13" s="47" t="s">
        <v>192</v>
      </c>
      <c r="AG13" s="47" t="s">
        <v>205</v>
      </c>
      <c r="AH13" s="47" t="s">
        <v>150</v>
      </c>
      <c r="AI13" s="47"/>
      <c r="AJ13" s="8"/>
      <c r="AK13" s="47" t="s">
        <v>240</v>
      </c>
      <c r="AL13" s="11" t="s">
        <v>255</v>
      </c>
      <c r="AM13" s="11" t="s">
        <v>269</v>
      </c>
      <c r="AN13" s="11" t="s">
        <v>285</v>
      </c>
      <c r="AS13" s="11" t="s">
        <v>328</v>
      </c>
      <c r="AT13" s="11" t="s">
        <v>343</v>
      </c>
      <c r="AU13" s="42" t="s">
        <v>586</v>
      </c>
      <c r="AV13" s="12" t="s">
        <v>598</v>
      </c>
      <c r="AW13" s="12" t="s">
        <v>564</v>
      </c>
    </row>
    <row r="14" spans="2:49" x14ac:dyDescent="0.25">
      <c r="B14" s="8" t="s">
        <v>427</v>
      </c>
      <c r="L14" s="11" t="s">
        <v>407</v>
      </c>
      <c r="R14" s="11" t="s">
        <v>11</v>
      </c>
      <c r="S14" s="11" t="s">
        <v>28</v>
      </c>
      <c r="T14" s="11" t="s">
        <v>45</v>
      </c>
      <c r="U14" s="11" t="s">
        <v>56</v>
      </c>
      <c r="V14" s="11" t="s">
        <v>76</v>
      </c>
      <c r="W14" s="11" t="s">
        <v>95</v>
      </c>
      <c r="AB14" s="47"/>
      <c r="AC14" s="47" t="s">
        <v>153</v>
      </c>
      <c r="AD14" s="11" t="s">
        <v>173</v>
      </c>
      <c r="AF14" s="47" t="s">
        <v>193</v>
      </c>
      <c r="AG14" s="47"/>
      <c r="AH14" s="47" t="s">
        <v>151</v>
      </c>
      <c r="AI14" s="47"/>
      <c r="AJ14" s="47"/>
      <c r="AK14" s="47" t="s">
        <v>241</v>
      </c>
      <c r="AL14" s="11" t="s">
        <v>256</v>
      </c>
      <c r="AM14" s="11" t="s">
        <v>270</v>
      </c>
      <c r="AN14" s="11" t="s">
        <v>286</v>
      </c>
      <c r="AS14" s="11" t="s">
        <v>329</v>
      </c>
      <c r="AT14" s="11" t="s">
        <v>344</v>
      </c>
      <c r="AU14" s="42" t="s">
        <v>587</v>
      </c>
      <c r="AV14" s="12" t="s">
        <v>599</v>
      </c>
      <c r="AW14" s="12" t="s">
        <v>565</v>
      </c>
    </row>
    <row r="15" spans="2:49" x14ac:dyDescent="0.25">
      <c r="B15" s="8" t="s">
        <v>430</v>
      </c>
      <c r="L15" s="11" t="s">
        <v>408</v>
      </c>
      <c r="R15" s="11" t="s">
        <v>12</v>
      </c>
      <c r="S15" s="11" t="s">
        <v>29</v>
      </c>
      <c r="U15" s="11" t="s">
        <v>57</v>
      </c>
      <c r="V15" s="11" t="s">
        <v>77</v>
      </c>
      <c r="W15" s="11" t="s">
        <v>96</v>
      </c>
      <c r="AB15" s="47"/>
      <c r="AC15" s="47" t="s">
        <v>154</v>
      </c>
      <c r="AD15" s="11" t="s">
        <v>174</v>
      </c>
      <c r="AF15" s="47" t="s">
        <v>194</v>
      </c>
      <c r="AG15" s="47"/>
      <c r="AH15" s="47" t="s">
        <v>152</v>
      </c>
      <c r="AI15" s="47"/>
      <c r="AJ15" s="47"/>
      <c r="AK15" s="47" t="s">
        <v>243</v>
      </c>
      <c r="AL15" s="11" t="s">
        <v>257</v>
      </c>
      <c r="AM15" s="11" t="s">
        <v>271</v>
      </c>
      <c r="AN15" s="11" t="s">
        <v>287</v>
      </c>
      <c r="AS15" s="11" t="s">
        <v>330</v>
      </c>
      <c r="AT15" s="11" t="s">
        <v>345</v>
      </c>
      <c r="AV15" s="12" t="s">
        <v>600</v>
      </c>
      <c r="AW15" s="12" t="s">
        <v>566</v>
      </c>
    </row>
    <row r="16" spans="2:49" x14ac:dyDescent="0.25">
      <c r="B16" s="8" t="s">
        <v>469</v>
      </c>
      <c r="F16" s="11"/>
      <c r="R16" s="11" t="s">
        <v>13</v>
      </c>
      <c r="S16" s="11" t="s">
        <v>30</v>
      </c>
      <c r="U16" s="11" t="s">
        <v>58</v>
      </c>
      <c r="V16" s="11" t="s">
        <v>78</v>
      </c>
      <c r="W16" s="11" t="s">
        <v>97</v>
      </c>
      <c r="AB16" s="47"/>
      <c r="AC16" s="47" t="s">
        <v>155</v>
      </c>
      <c r="AD16" s="11" t="s">
        <v>537</v>
      </c>
      <c r="AF16" s="47" t="s">
        <v>195</v>
      </c>
      <c r="AG16" s="47"/>
      <c r="AH16" s="47" t="s">
        <v>153</v>
      </c>
      <c r="AI16" s="47"/>
      <c r="AJ16" s="47"/>
      <c r="AK16" s="47" t="s">
        <v>613</v>
      </c>
      <c r="AL16" s="11" t="s">
        <v>258</v>
      </c>
      <c r="AM16" s="11" t="s">
        <v>272</v>
      </c>
      <c r="AN16" s="11" t="s">
        <v>288</v>
      </c>
      <c r="AS16" s="11" t="s">
        <v>331</v>
      </c>
      <c r="AT16" s="11" t="s">
        <v>346</v>
      </c>
      <c r="AV16" s="12" t="s">
        <v>601</v>
      </c>
      <c r="AW16" s="12" t="s">
        <v>567</v>
      </c>
    </row>
    <row r="17" spans="2:48" x14ac:dyDescent="0.25">
      <c r="B17" s="8" t="s">
        <v>470</v>
      </c>
      <c r="R17" s="11" t="s">
        <v>14</v>
      </c>
      <c r="S17" s="11" t="s">
        <v>31</v>
      </c>
      <c r="U17" s="11" t="s">
        <v>59</v>
      </c>
      <c r="V17" s="11" t="s">
        <v>79</v>
      </c>
      <c r="W17" s="11" t="s">
        <v>98</v>
      </c>
      <c r="AB17" s="47"/>
      <c r="AC17" s="47" t="s">
        <v>156</v>
      </c>
      <c r="AE17" s="8"/>
      <c r="AF17" s="47" t="s">
        <v>618</v>
      </c>
      <c r="AG17" s="47"/>
      <c r="AH17" s="47" t="s">
        <v>154</v>
      </c>
      <c r="AI17" s="47"/>
      <c r="AJ17" s="47"/>
      <c r="AK17" s="47" t="s">
        <v>614</v>
      </c>
      <c r="AM17" s="11" t="s">
        <v>273</v>
      </c>
      <c r="AN17" s="11" t="s">
        <v>289</v>
      </c>
      <c r="AS17" s="11" t="s">
        <v>332</v>
      </c>
      <c r="AT17" s="11" t="s">
        <v>347</v>
      </c>
      <c r="AV17" s="12" t="s">
        <v>602</v>
      </c>
    </row>
    <row r="18" spans="2:48" x14ac:dyDescent="0.25">
      <c r="B18" s="8" t="s">
        <v>471</v>
      </c>
      <c r="R18" s="11" t="s">
        <v>15</v>
      </c>
      <c r="S18" s="11" t="s">
        <v>32</v>
      </c>
      <c r="U18" s="11" t="s">
        <v>60</v>
      </c>
      <c r="V18" s="11" t="s">
        <v>80</v>
      </c>
      <c r="W18" s="11" t="s">
        <v>99</v>
      </c>
      <c r="AB18" s="47"/>
      <c r="AC18" s="47" t="s">
        <v>157</v>
      </c>
      <c r="AE18" s="47"/>
      <c r="AF18" s="47" t="s">
        <v>619</v>
      </c>
      <c r="AG18" s="47"/>
      <c r="AH18" s="47" t="s">
        <v>155</v>
      </c>
      <c r="AI18" s="47"/>
      <c r="AJ18" s="47"/>
      <c r="AK18" s="47" t="s">
        <v>539</v>
      </c>
      <c r="AM18" s="11" t="s">
        <v>274</v>
      </c>
      <c r="AN18" s="11" t="s">
        <v>290</v>
      </c>
      <c r="AT18" s="11" t="s">
        <v>348</v>
      </c>
      <c r="AV18" s="12" t="s">
        <v>603</v>
      </c>
    </row>
    <row r="19" spans="2:48" x14ac:dyDescent="0.25">
      <c r="B19" s="8" t="s">
        <v>472</v>
      </c>
      <c r="F19" s="11"/>
      <c r="R19" s="11" t="s">
        <v>16</v>
      </c>
      <c r="S19" s="11" t="s">
        <v>33</v>
      </c>
      <c r="U19" s="11" t="s">
        <v>61</v>
      </c>
      <c r="V19" s="11" t="s">
        <v>81</v>
      </c>
      <c r="W19" s="11" t="s">
        <v>100</v>
      </c>
      <c r="AB19" s="47"/>
      <c r="AC19" s="47" t="s">
        <v>158</v>
      </c>
      <c r="AE19" s="47"/>
      <c r="AF19" s="47" t="s">
        <v>620</v>
      </c>
      <c r="AG19" s="47"/>
      <c r="AH19" s="47" t="s">
        <v>213</v>
      </c>
      <c r="AI19" s="47"/>
      <c r="AJ19" s="47"/>
      <c r="AK19" s="47" t="s">
        <v>540</v>
      </c>
      <c r="AM19" s="11" t="s">
        <v>275</v>
      </c>
      <c r="AN19" s="11" t="s">
        <v>291</v>
      </c>
      <c r="AT19" s="11" t="s">
        <v>349</v>
      </c>
      <c r="AV19" s="12" t="s">
        <v>604</v>
      </c>
    </row>
    <row r="20" spans="2:48" x14ac:dyDescent="0.25">
      <c r="B20" s="8" t="s">
        <v>473</v>
      </c>
      <c r="R20" s="11" t="s">
        <v>17</v>
      </c>
      <c r="S20" s="11" t="s">
        <v>34</v>
      </c>
      <c r="U20" s="11" t="s">
        <v>62</v>
      </c>
      <c r="V20" s="11" t="s">
        <v>82</v>
      </c>
      <c r="W20" s="11" t="s">
        <v>101</v>
      </c>
      <c r="AB20" s="47"/>
      <c r="AC20" s="47" t="s">
        <v>159</v>
      </c>
      <c r="AE20" s="47"/>
      <c r="AF20" s="47" t="s">
        <v>621</v>
      </c>
      <c r="AG20" s="47"/>
      <c r="AH20" s="47" t="s">
        <v>214</v>
      </c>
      <c r="AI20" s="2"/>
      <c r="AJ20" s="8"/>
      <c r="AK20" s="47" t="s">
        <v>541</v>
      </c>
      <c r="AN20" s="11" t="s">
        <v>292</v>
      </c>
      <c r="AT20" s="11" t="s">
        <v>350</v>
      </c>
      <c r="AV20" s="12" t="s">
        <v>605</v>
      </c>
    </row>
    <row r="21" spans="2:48" x14ac:dyDescent="0.25">
      <c r="B21" s="8" t="s">
        <v>474</v>
      </c>
      <c r="F21" s="11"/>
      <c r="U21" s="11" t="s">
        <v>63</v>
      </c>
      <c r="V21" s="11" t="s">
        <v>83</v>
      </c>
      <c r="W21" s="11" t="s">
        <v>102</v>
      </c>
      <c r="AB21" s="47"/>
      <c r="AC21" s="47" t="s">
        <v>160</v>
      </c>
      <c r="AE21" s="47"/>
      <c r="AJ21" s="47"/>
      <c r="AK21" s="47" t="s">
        <v>542</v>
      </c>
      <c r="AT21" s="11" t="s">
        <v>351</v>
      </c>
      <c r="AV21" s="12" t="s">
        <v>606</v>
      </c>
    </row>
    <row r="22" spans="2:48" x14ac:dyDescent="0.25">
      <c r="B22" s="8" t="s">
        <v>475</v>
      </c>
      <c r="U22" s="11" t="s">
        <v>64</v>
      </c>
      <c r="V22" s="11" t="s">
        <v>84</v>
      </c>
      <c r="W22" s="11" t="s">
        <v>103</v>
      </c>
      <c r="AB22" s="47"/>
      <c r="AC22" s="47" t="s">
        <v>161</v>
      </c>
      <c r="AE22" s="47"/>
      <c r="AJ22" s="47"/>
      <c r="AK22" s="47" t="s">
        <v>543</v>
      </c>
      <c r="AT22" s="11" t="s">
        <v>352</v>
      </c>
      <c r="AV22" s="12" t="s">
        <v>607</v>
      </c>
    </row>
    <row r="23" spans="2:48" x14ac:dyDescent="0.25">
      <c r="B23" s="8" t="s">
        <v>476</v>
      </c>
      <c r="U23" s="11" t="s">
        <v>65</v>
      </c>
      <c r="V23" s="11" t="s">
        <v>85</v>
      </c>
      <c r="W23" s="11" t="s">
        <v>104</v>
      </c>
      <c r="AB23" s="47"/>
      <c r="AC23" s="2"/>
      <c r="AE23" s="47"/>
      <c r="AF23" s="2"/>
      <c r="AG23" s="8"/>
      <c r="AJ23" s="47"/>
      <c r="AK23" s="47" t="s">
        <v>544</v>
      </c>
      <c r="AT23" s="11" t="s">
        <v>353</v>
      </c>
      <c r="AV23" s="12" t="s">
        <v>608</v>
      </c>
    </row>
    <row r="24" spans="2:48" x14ac:dyDescent="0.25">
      <c r="B24" s="8" t="s">
        <v>477</v>
      </c>
      <c r="W24" s="11" t="s">
        <v>105</v>
      </c>
      <c r="AB24" s="47"/>
      <c r="AC24" s="2"/>
      <c r="AE24" s="47"/>
      <c r="AF24" s="2"/>
      <c r="AG24" s="47"/>
      <c r="AH24" s="2"/>
      <c r="AI24" s="2"/>
      <c r="AJ24" s="47"/>
      <c r="AK24" s="47" t="s">
        <v>545</v>
      </c>
      <c r="AT24" s="11" t="s">
        <v>354</v>
      </c>
      <c r="AV24" s="12" t="s">
        <v>609</v>
      </c>
    </row>
    <row r="25" spans="2:48" x14ac:dyDescent="0.25">
      <c r="B25" s="8" t="s">
        <v>478</v>
      </c>
      <c r="W25" s="11" t="s">
        <v>106</v>
      </c>
      <c r="AB25" s="47"/>
      <c r="AC25" s="2"/>
      <c r="AE25" s="8"/>
      <c r="AF25" s="2"/>
      <c r="AG25" s="47"/>
      <c r="AH25" s="2"/>
      <c r="AI25" s="2"/>
      <c r="AJ25" s="47"/>
      <c r="AK25" s="47" t="s">
        <v>546</v>
      </c>
      <c r="AT25" s="11" t="s">
        <v>355</v>
      </c>
      <c r="AV25" s="12" t="s">
        <v>610</v>
      </c>
    </row>
    <row r="26" spans="2:48" x14ac:dyDescent="0.25">
      <c r="B26" s="8" t="s">
        <v>627</v>
      </c>
      <c r="W26" s="11" t="s">
        <v>107</v>
      </c>
      <c r="AB26" s="47"/>
      <c r="AC26" s="2"/>
      <c r="AE26" s="47"/>
      <c r="AF26" s="2"/>
      <c r="AG26" s="47"/>
      <c r="AH26" s="2"/>
      <c r="AI26" s="2"/>
      <c r="AJ26" s="47"/>
      <c r="AK26" s="47" t="s">
        <v>547</v>
      </c>
      <c r="AT26" s="11" t="s">
        <v>356</v>
      </c>
      <c r="AV26" s="12" t="s">
        <v>611</v>
      </c>
    </row>
    <row r="27" spans="2:48" x14ac:dyDescent="0.25">
      <c r="B27" s="8" t="s">
        <v>479</v>
      </c>
      <c r="W27" s="11" t="s">
        <v>108</v>
      </c>
      <c r="AB27" s="47"/>
      <c r="AC27" s="2"/>
      <c r="AE27" s="47"/>
      <c r="AF27" s="2"/>
      <c r="AG27" s="47"/>
      <c r="AH27" s="2"/>
      <c r="AI27" s="2"/>
      <c r="AJ27" s="47"/>
      <c r="AK27" s="47" t="s">
        <v>548</v>
      </c>
      <c r="AL27" s="11"/>
      <c r="AT27" s="11" t="s">
        <v>357</v>
      </c>
      <c r="AV27" s="12" t="s">
        <v>612</v>
      </c>
    </row>
    <row r="28" spans="2:48" x14ac:dyDescent="0.25">
      <c r="B28" s="8" t="s">
        <v>480</v>
      </c>
      <c r="F28" s="11"/>
      <c r="W28" s="11" t="s">
        <v>109</v>
      </c>
      <c r="AB28" s="47"/>
      <c r="AC28" s="2"/>
      <c r="AE28" s="47"/>
      <c r="AF28" s="2"/>
      <c r="AG28" s="47"/>
      <c r="AH28" s="2"/>
      <c r="AI28" s="2"/>
      <c r="AJ28" s="47"/>
      <c r="AK28" s="47" t="s">
        <v>549</v>
      </c>
      <c r="AT28" s="11" t="s">
        <v>358</v>
      </c>
    </row>
    <row r="29" spans="2:48" x14ac:dyDescent="0.25">
      <c r="B29" s="8" t="s">
        <v>481</v>
      </c>
      <c r="W29" s="11" t="s">
        <v>110</v>
      </c>
      <c r="AB29" s="47"/>
      <c r="AC29" s="2"/>
      <c r="AE29" s="47"/>
      <c r="AF29" s="2"/>
      <c r="AG29" s="47"/>
      <c r="AH29" s="2"/>
      <c r="AI29" s="2"/>
      <c r="AJ29" s="47"/>
      <c r="AK29" s="47" t="s">
        <v>550</v>
      </c>
      <c r="AT29" s="11" t="s">
        <v>359</v>
      </c>
    </row>
    <row r="30" spans="2:48" x14ac:dyDescent="0.25">
      <c r="B30" s="8" t="s">
        <v>162</v>
      </c>
      <c r="F30" s="11"/>
      <c r="W30" s="11" t="s">
        <v>111</v>
      </c>
      <c r="AB30" s="47"/>
      <c r="AC30" s="2"/>
      <c r="AE30" s="47"/>
      <c r="AF30" s="2"/>
      <c r="AG30" s="47"/>
      <c r="AH30" s="2"/>
      <c r="AI30" s="2"/>
      <c r="AJ30" s="47"/>
      <c r="AK30" s="47" t="s">
        <v>551</v>
      </c>
      <c r="AT30" s="11" t="s">
        <v>360</v>
      </c>
    </row>
    <row r="31" spans="2:48" x14ac:dyDescent="0.25">
      <c r="B31" s="8" t="s">
        <v>482</v>
      </c>
      <c r="AE31" s="47"/>
      <c r="AF31" s="2"/>
      <c r="AG31" s="47"/>
      <c r="AH31" s="2"/>
      <c r="AI31" s="2"/>
      <c r="AJ31" s="47"/>
      <c r="AK31" s="47" t="s">
        <v>552</v>
      </c>
      <c r="AT31" s="11" t="s">
        <v>361</v>
      </c>
    </row>
    <row r="32" spans="2:48" x14ac:dyDescent="0.25">
      <c r="B32" s="8" t="s">
        <v>483</v>
      </c>
      <c r="AE32" s="47"/>
      <c r="AF32" s="2"/>
      <c r="AG32" s="47"/>
      <c r="AH32" s="2"/>
      <c r="AI32" s="2"/>
      <c r="AJ32" s="47"/>
      <c r="AK32" s="47" t="s">
        <v>553</v>
      </c>
      <c r="AT32" s="11" t="s">
        <v>362</v>
      </c>
    </row>
    <row r="33" spans="2:46" x14ac:dyDescent="0.25">
      <c r="B33" s="8" t="s">
        <v>484</v>
      </c>
      <c r="AE33" s="47"/>
      <c r="AF33" s="2"/>
      <c r="AG33" s="47"/>
      <c r="AH33" s="2"/>
      <c r="AI33" s="2"/>
      <c r="AJ33" s="47"/>
      <c r="AK33" s="47" t="s">
        <v>554</v>
      </c>
      <c r="AT33" s="11" t="s">
        <v>363</v>
      </c>
    </row>
    <row r="34" spans="2:46" x14ac:dyDescent="0.25">
      <c r="B34" s="8" t="s">
        <v>485</v>
      </c>
      <c r="AE34" s="47"/>
      <c r="AF34" s="2"/>
      <c r="AG34" s="47"/>
      <c r="AH34" s="2"/>
      <c r="AI34" s="2"/>
      <c r="AJ34" s="47"/>
      <c r="AK34" s="47"/>
      <c r="AL34" s="11"/>
      <c r="AT34" s="11" t="s">
        <v>364</v>
      </c>
    </row>
    <row r="35" spans="2:46" x14ac:dyDescent="0.25">
      <c r="B35" s="8" t="s">
        <v>229</v>
      </c>
      <c r="AE35" s="47"/>
      <c r="AG35" s="47"/>
      <c r="AH35" s="2"/>
      <c r="AI35" s="2"/>
      <c r="AJ35" s="47"/>
      <c r="AK35" s="2"/>
      <c r="AT35" s="11" t="s">
        <v>365</v>
      </c>
    </row>
    <row r="36" spans="2:46" x14ac:dyDescent="0.25">
      <c r="B36" s="8" t="s">
        <v>486</v>
      </c>
      <c r="AG36" s="47"/>
      <c r="AH36" s="2"/>
      <c r="AI36" s="2"/>
      <c r="AJ36" s="47"/>
      <c r="AK36" s="2"/>
      <c r="AT36" s="11" t="s">
        <v>366</v>
      </c>
    </row>
    <row r="37" spans="2:46" x14ac:dyDescent="0.25">
      <c r="B37" s="8" t="s">
        <v>487</v>
      </c>
      <c r="AG37" s="47"/>
      <c r="AH37" s="2"/>
      <c r="AI37" s="2"/>
      <c r="AJ37" s="47"/>
      <c r="AK37" s="2"/>
      <c r="AT37" s="12" t="s">
        <v>367</v>
      </c>
    </row>
    <row r="38" spans="2:46" x14ac:dyDescent="0.25">
      <c r="B38" s="8" t="s">
        <v>488</v>
      </c>
      <c r="AG38" s="47"/>
      <c r="AH38" s="2"/>
      <c r="AI38" s="2"/>
      <c r="AJ38" s="47"/>
      <c r="AK38" s="2"/>
    </row>
    <row r="39" spans="2:46" x14ac:dyDescent="0.25">
      <c r="B39" s="8" t="s">
        <v>259</v>
      </c>
      <c r="AG39" s="47"/>
      <c r="AH39" s="2"/>
      <c r="AI39" s="2"/>
      <c r="AJ39" s="47"/>
      <c r="AK39" s="2"/>
    </row>
    <row r="40" spans="2:46" x14ac:dyDescent="0.25">
      <c r="B40" s="8" t="s">
        <v>489</v>
      </c>
      <c r="AG40" s="47"/>
      <c r="AH40" s="2"/>
      <c r="AI40" s="2"/>
      <c r="AJ40" s="47"/>
      <c r="AK40" s="2"/>
    </row>
    <row r="41" spans="2:46" x14ac:dyDescent="0.25">
      <c r="B41" s="8" t="s">
        <v>492</v>
      </c>
      <c r="AJ41" s="47"/>
      <c r="AK41" s="2"/>
    </row>
    <row r="42" spans="2:46" x14ac:dyDescent="0.25">
      <c r="B42" s="8" t="s">
        <v>491</v>
      </c>
      <c r="AJ42" s="47"/>
      <c r="AK42" s="2"/>
    </row>
    <row r="43" spans="2:46" x14ac:dyDescent="0.25">
      <c r="B43" s="8" t="s">
        <v>490</v>
      </c>
      <c r="F43" s="11"/>
      <c r="AJ43" s="47"/>
      <c r="AK43" s="2"/>
    </row>
    <row r="44" spans="2:46" x14ac:dyDescent="0.25">
      <c r="B44" s="8" t="s">
        <v>333</v>
      </c>
      <c r="AJ44" s="47"/>
      <c r="AK44" s="2"/>
    </row>
    <row r="45" spans="2:46" x14ac:dyDescent="0.25">
      <c r="B45" s="13" t="s">
        <v>623</v>
      </c>
      <c r="AJ45" s="47"/>
      <c r="AK45" s="2"/>
    </row>
    <row r="46" spans="2:46" x14ac:dyDescent="0.25">
      <c r="B46" s="13" t="s">
        <v>625</v>
      </c>
      <c r="AJ46" s="47"/>
      <c r="AK46" s="2"/>
    </row>
    <row r="47" spans="2:46" x14ac:dyDescent="0.25">
      <c r="B47" s="13" t="s">
        <v>624</v>
      </c>
      <c r="AJ47" s="47"/>
      <c r="AK47" s="2"/>
    </row>
    <row r="48" spans="2:46" x14ac:dyDescent="0.25">
      <c r="B48" s="13" t="s">
        <v>495</v>
      </c>
      <c r="AJ48" s="47"/>
      <c r="AK48" s="2"/>
    </row>
    <row r="49" spans="2:38" x14ac:dyDescent="0.25">
      <c r="AJ49" s="47"/>
      <c r="AK49" s="47"/>
      <c r="AL49" s="11"/>
    </row>
    <row r="50" spans="2:38" x14ac:dyDescent="0.25">
      <c r="AJ50" s="47"/>
      <c r="AK50" s="2"/>
    </row>
    <row r="51" spans="2:38" x14ac:dyDescent="0.25">
      <c r="B51" s="13" t="s">
        <v>495</v>
      </c>
      <c r="F51" s="11"/>
    </row>
    <row r="52" spans="2:38" x14ac:dyDescent="0.25">
      <c r="B52" t="s">
        <v>496</v>
      </c>
    </row>
    <row r="57" spans="2:38" x14ac:dyDescent="0.25">
      <c r="F57" s="11"/>
    </row>
    <row r="63" spans="2:38" x14ac:dyDescent="0.25">
      <c r="F63" s="11"/>
    </row>
    <row r="79" spans="38:38" x14ac:dyDescent="0.25">
      <c r="AL79" s="11"/>
    </row>
    <row r="97" spans="38:38" x14ac:dyDescent="0.25">
      <c r="AL97" s="11"/>
    </row>
    <row r="101" spans="38:38" x14ac:dyDescent="0.25">
      <c r="AL101" s="11"/>
    </row>
    <row r="110" spans="38:38" x14ac:dyDescent="0.25">
      <c r="AL110" s="11"/>
    </row>
    <row r="119" spans="38:38" x14ac:dyDescent="0.25">
      <c r="AL119" s="11"/>
    </row>
    <row r="127" spans="38:38" x14ac:dyDescent="0.25">
      <c r="AL127" s="11"/>
    </row>
    <row r="142" spans="38:38" x14ac:dyDescent="0.25">
      <c r="AL142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468FE-BA93-480F-9D32-938BDE76733E}">
  <dimension ref="A1:I176"/>
  <sheetViews>
    <sheetView topLeftCell="B100" zoomScale="80" zoomScaleNormal="80" workbookViewId="0">
      <selection activeCell="C105" sqref="C105"/>
    </sheetView>
  </sheetViews>
  <sheetFormatPr baseColWidth="10" defaultRowHeight="15" x14ac:dyDescent="0.25"/>
  <cols>
    <col min="1" max="1" width="11.5703125" style="2"/>
    <col min="2" max="2" width="61" style="5" bestFit="1" customWidth="1"/>
    <col min="3" max="3" width="32.7109375" style="5" bestFit="1" customWidth="1"/>
    <col min="4" max="4" width="28.28515625" style="51" customWidth="1"/>
    <col min="5" max="5" width="18.7109375" style="51" customWidth="1"/>
    <col min="6" max="7" width="11.5703125" style="5"/>
    <col min="8" max="8" width="66.7109375" style="5" customWidth="1"/>
    <col min="9" max="9" width="19.5703125" bestFit="1" customWidth="1"/>
  </cols>
  <sheetData>
    <row r="1" spans="2:9" x14ac:dyDescent="0.25">
      <c r="B1" s="50" t="s">
        <v>527</v>
      </c>
      <c r="C1" s="48">
        <v>45</v>
      </c>
    </row>
    <row r="2" spans="2:9" x14ac:dyDescent="0.25">
      <c r="B2" s="50" t="s">
        <v>525</v>
      </c>
      <c r="C2" s="48">
        <v>45</v>
      </c>
    </row>
    <row r="3" spans="2:9" x14ac:dyDescent="0.25">
      <c r="B3" s="49" t="s">
        <v>435</v>
      </c>
      <c r="C3" s="49" t="s">
        <v>707</v>
      </c>
      <c r="D3" s="52" t="s">
        <v>708</v>
      </c>
      <c r="E3" s="52" t="s">
        <v>716</v>
      </c>
      <c r="F3" s="49" t="s">
        <v>411</v>
      </c>
    </row>
    <row r="4" spans="2:9" ht="30" x14ac:dyDescent="0.25">
      <c r="B4" s="78" t="s">
        <v>727</v>
      </c>
      <c r="C4" s="54" t="s">
        <v>730</v>
      </c>
      <c r="D4" s="53">
        <v>27090.36</v>
      </c>
      <c r="E4" s="53">
        <f>D4*$C$1/$C$2</f>
        <v>27090.36</v>
      </c>
      <c r="F4" s="54" t="s">
        <v>233</v>
      </c>
      <c r="H4" s="54" t="s">
        <v>715</v>
      </c>
      <c r="I4" t="s">
        <v>714</v>
      </c>
    </row>
    <row r="5" spans="2:9" ht="30" x14ac:dyDescent="0.25">
      <c r="B5" s="78"/>
      <c r="C5" s="54" t="s">
        <v>731</v>
      </c>
      <c r="D5" s="53">
        <v>41012.949999999997</v>
      </c>
      <c r="E5" s="53">
        <f t="shared" ref="E5:E68" si="0">D5*$C$1/$C$2</f>
        <v>41012.949999999997</v>
      </c>
      <c r="F5" s="54" t="s">
        <v>233</v>
      </c>
      <c r="H5" s="54" t="s">
        <v>727</v>
      </c>
    </row>
    <row r="6" spans="2:9" ht="30" x14ac:dyDescent="0.25">
      <c r="B6" s="78" t="s">
        <v>728</v>
      </c>
      <c r="C6" s="54" t="s">
        <v>730</v>
      </c>
      <c r="D6" s="53">
        <v>36120.474175565541</v>
      </c>
      <c r="E6" s="53">
        <f t="shared" si="0"/>
        <v>36120.474175565541</v>
      </c>
      <c r="F6" s="54" t="s">
        <v>233</v>
      </c>
      <c r="H6" s="54" t="s">
        <v>728</v>
      </c>
    </row>
    <row r="7" spans="2:9" ht="30" x14ac:dyDescent="0.25">
      <c r="B7" s="78"/>
      <c r="C7" s="54" t="s">
        <v>731</v>
      </c>
      <c r="D7" s="53">
        <v>54683.933899904921</v>
      </c>
      <c r="E7" s="53">
        <f t="shared" si="0"/>
        <v>54683.933899904921</v>
      </c>
      <c r="F7" s="54" t="s">
        <v>233</v>
      </c>
      <c r="H7" s="54" t="s">
        <v>729</v>
      </c>
    </row>
    <row r="8" spans="2:9" ht="30" x14ac:dyDescent="0.25">
      <c r="B8" s="78" t="s">
        <v>729</v>
      </c>
      <c r="C8" s="54" t="s">
        <v>730</v>
      </c>
      <c r="D8" s="53">
        <v>54180.711263348312</v>
      </c>
      <c r="E8" s="53">
        <f t="shared" si="0"/>
        <v>54180.711263348305</v>
      </c>
      <c r="F8" s="54" t="s">
        <v>233</v>
      </c>
      <c r="H8" s="54" t="s">
        <v>692</v>
      </c>
    </row>
    <row r="9" spans="2:9" ht="30" x14ac:dyDescent="0.25">
      <c r="B9" s="78"/>
      <c r="C9" s="54" t="s">
        <v>731</v>
      </c>
      <c r="D9" s="53">
        <v>82025.900849857382</v>
      </c>
      <c r="E9" s="53">
        <f t="shared" si="0"/>
        <v>82025.900849857382</v>
      </c>
      <c r="F9" s="54" t="s">
        <v>233</v>
      </c>
      <c r="H9" s="54" t="s">
        <v>693</v>
      </c>
    </row>
    <row r="10" spans="2:9" x14ac:dyDescent="0.25">
      <c r="B10" s="75" t="s">
        <v>692</v>
      </c>
      <c r="C10" s="54" t="s">
        <v>629</v>
      </c>
      <c r="D10" s="53">
        <v>17042.57</v>
      </c>
      <c r="E10" s="53">
        <f t="shared" si="0"/>
        <v>17042.57</v>
      </c>
      <c r="F10" s="54" t="s">
        <v>244</v>
      </c>
      <c r="H10" s="54" t="s">
        <v>694</v>
      </c>
    </row>
    <row r="11" spans="2:9" x14ac:dyDescent="0.25">
      <c r="B11" s="76"/>
      <c r="C11" s="54" t="s">
        <v>630</v>
      </c>
      <c r="D11" s="53">
        <v>19715.919999999998</v>
      </c>
      <c r="E11" s="53">
        <f t="shared" si="0"/>
        <v>19715.919999999998</v>
      </c>
      <c r="F11" s="54" t="s">
        <v>244</v>
      </c>
      <c r="H11" s="54" t="s">
        <v>695</v>
      </c>
    </row>
    <row r="12" spans="2:9" x14ac:dyDescent="0.25">
      <c r="B12" s="76"/>
      <c r="C12" s="54" t="s">
        <v>631</v>
      </c>
      <c r="D12" s="53">
        <v>22389.77</v>
      </c>
      <c r="E12" s="53">
        <f t="shared" si="0"/>
        <v>22389.77</v>
      </c>
      <c r="F12" s="54" t="s">
        <v>244</v>
      </c>
      <c r="H12" s="54" t="s">
        <v>696</v>
      </c>
    </row>
    <row r="13" spans="2:9" x14ac:dyDescent="0.25">
      <c r="B13" s="76"/>
      <c r="C13" s="54" t="s">
        <v>632</v>
      </c>
      <c r="D13" s="53">
        <v>27425.72</v>
      </c>
      <c r="E13" s="53">
        <f t="shared" si="0"/>
        <v>27425.720000000005</v>
      </c>
      <c r="F13" s="54" t="s">
        <v>244</v>
      </c>
      <c r="H13" s="54" t="s">
        <v>697</v>
      </c>
    </row>
    <row r="14" spans="2:9" x14ac:dyDescent="0.25">
      <c r="B14" s="76"/>
      <c r="C14" s="54" t="s">
        <v>633</v>
      </c>
      <c r="D14" s="53">
        <v>37584.92</v>
      </c>
      <c r="E14" s="53">
        <f t="shared" si="0"/>
        <v>37584.92</v>
      </c>
      <c r="F14" s="54" t="s">
        <v>244</v>
      </c>
      <c r="H14" s="54" t="s">
        <v>732</v>
      </c>
    </row>
    <row r="15" spans="2:9" x14ac:dyDescent="0.25">
      <c r="B15" s="76"/>
      <c r="C15" s="54" t="s">
        <v>634</v>
      </c>
      <c r="D15" s="53">
        <v>53125.4</v>
      </c>
      <c r="E15" s="53">
        <f t="shared" si="0"/>
        <v>53125.4</v>
      </c>
      <c r="F15" s="54" t="s">
        <v>244</v>
      </c>
      <c r="H15" s="54" t="s">
        <v>746</v>
      </c>
    </row>
    <row r="16" spans="2:9" x14ac:dyDescent="0.25">
      <c r="B16" s="76"/>
      <c r="C16" s="54" t="s">
        <v>635</v>
      </c>
      <c r="D16" s="53">
        <v>78135.600000000006</v>
      </c>
      <c r="E16" s="53">
        <f t="shared" si="0"/>
        <v>78135.600000000006</v>
      </c>
      <c r="F16" s="54" t="s">
        <v>244</v>
      </c>
      <c r="H16" s="54" t="s">
        <v>698</v>
      </c>
    </row>
    <row r="17" spans="2:8" x14ac:dyDescent="0.25">
      <c r="B17" s="76"/>
      <c r="C17" s="54" t="s">
        <v>636</v>
      </c>
      <c r="D17" s="53">
        <v>96059.18</v>
      </c>
      <c r="E17" s="53">
        <f t="shared" si="0"/>
        <v>96059.18</v>
      </c>
      <c r="F17" s="54" t="s">
        <v>244</v>
      </c>
      <c r="H17" s="54" t="s">
        <v>699</v>
      </c>
    </row>
    <row r="18" spans="2:8" x14ac:dyDescent="0.25">
      <c r="B18" s="76"/>
      <c r="C18" s="54" t="s">
        <v>637</v>
      </c>
      <c r="D18" s="53">
        <v>119077.43</v>
      </c>
      <c r="E18" s="53">
        <f t="shared" si="0"/>
        <v>119077.43</v>
      </c>
      <c r="F18" s="54" t="s">
        <v>244</v>
      </c>
      <c r="H18" s="54" t="s">
        <v>700</v>
      </c>
    </row>
    <row r="19" spans="2:8" x14ac:dyDescent="0.25">
      <c r="B19" s="76"/>
      <c r="C19" s="54" t="s">
        <v>638</v>
      </c>
      <c r="D19" s="53">
        <v>148417.82999999999</v>
      </c>
      <c r="E19" s="53">
        <f t="shared" si="0"/>
        <v>148417.82999999999</v>
      </c>
      <c r="F19" s="54" t="s">
        <v>244</v>
      </c>
      <c r="H19" s="54" t="s">
        <v>701</v>
      </c>
    </row>
    <row r="20" spans="2:8" x14ac:dyDescent="0.25">
      <c r="B20" s="77"/>
      <c r="C20" s="54" t="s">
        <v>639</v>
      </c>
      <c r="D20" s="53">
        <v>278307.65000000002</v>
      </c>
      <c r="E20" s="53">
        <f t="shared" si="0"/>
        <v>278307.65000000002</v>
      </c>
      <c r="F20" s="54" t="s">
        <v>244</v>
      </c>
      <c r="H20" s="54" t="s">
        <v>702</v>
      </c>
    </row>
    <row r="21" spans="2:8" x14ac:dyDescent="0.25">
      <c r="B21" s="75" t="s">
        <v>693</v>
      </c>
      <c r="C21" s="54" t="s">
        <v>640</v>
      </c>
      <c r="D21" s="53">
        <v>19032.88</v>
      </c>
      <c r="E21" s="53">
        <f t="shared" si="0"/>
        <v>19032.88</v>
      </c>
      <c r="F21" s="54" t="s">
        <v>244</v>
      </c>
      <c r="H21" s="54" t="s">
        <v>703</v>
      </c>
    </row>
    <row r="22" spans="2:8" x14ac:dyDescent="0.25">
      <c r="B22" s="76"/>
      <c r="C22" s="54" t="s">
        <v>630</v>
      </c>
      <c r="D22" s="53">
        <v>21961.23</v>
      </c>
      <c r="E22" s="53">
        <f t="shared" si="0"/>
        <v>21961.23</v>
      </c>
      <c r="F22" s="54" t="s">
        <v>244</v>
      </c>
      <c r="H22" s="54" t="s">
        <v>704</v>
      </c>
    </row>
    <row r="23" spans="2:8" x14ac:dyDescent="0.25">
      <c r="B23" s="76"/>
      <c r="C23" s="54" t="s">
        <v>631</v>
      </c>
      <c r="D23" s="53">
        <v>25725.65</v>
      </c>
      <c r="E23" s="53">
        <f t="shared" si="0"/>
        <v>25725.65</v>
      </c>
      <c r="F23" s="54" t="s">
        <v>244</v>
      </c>
      <c r="H23" s="54" t="s">
        <v>705</v>
      </c>
    </row>
    <row r="24" spans="2:8" x14ac:dyDescent="0.25">
      <c r="B24" s="76"/>
      <c r="C24" s="54" t="s">
        <v>632</v>
      </c>
      <c r="D24" s="53">
        <v>31390.46</v>
      </c>
      <c r="E24" s="53">
        <f t="shared" si="0"/>
        <v>31390.46</v>
      </c>
      <c r="F24" s="54" t="s">
        <v>244</v>
      </c>
      <c r="H24" s="54" t="s">
        <v>723</v>
      </c>
    </row>
    <row r="25" spans="2:8" x14ac:dyDescent="0.25">
      <c r="B25" s="76"/>
      <c r="C25" s="54" t="s">
        <v>633</v>
      </c>
      <c r="D25" s="53">
        <v>43892.62</v>
      </c>
      <c r="E25" s="53">
        <f t="shared" si="0"/>
        <v>43892.62</v>
      </c>
      <c r="F25" s="54" t="s">
        <v>244</v>
      </c>
      <c r="H25" s="54" t="s">
        <v>686</v>
      </c>
    </row>
    <row r="26" spans="2:8" x14ac:dyDescent="0.25">
      <c r="B26" s="76"/>
      <c r="C26" s="54" t="s">
        <v>634</v>
      </c>
      <c r="D26" s="53">
        <v>62692.19</v>
      </c>
      <c r="E26" s="53">
        <f t="shared" si="0"/>
        <v>62692.19000000001</v>
      </c>
      <c r="F26" s="54" t="s">
        <v>244</v>
      </c>
      <c r="H26" s="54" t="s">
        <v>688</v>
      </c>
    </row>
    <row r="27" spans="2:8" x14ac:dyDescent="0.25">
      <c r="B27" s="76"/>
      <c r="C27" s="54" t="s">
        <v>635</v>
      </c>
      <c r="D27" s="53">
        <v>93388.98</v>
      </c>
      <c r="E27" s="53">
        <f t="shared" si="0"/>
        <v>93388.98</v>
      </c>
      <c r="F27" s="54" t="s">
        <v>244</v>
      </c>
      <c r="H27" s="54" t="s">
        <v>706</v>
      </c>
    </row>
    <row r="28" spans="2:8" x14ac:dyDescent="0.25">
      <c r="B28" s="76"/>
      <c r="C28" s="54" t="s">
        <v>636</v>
      </c>
      <c r="D28" s="53">
        <v>116369.41</v>
      </c>
      <c r="E28" s="53">
        <f t="shared" si="0"/>
        <v>116369.41</v>
      </c>
      <c r="F28" s="54" t="s">
        <v>244</v>
      </c>
      <c r="H28" s="54" t="s">
        <v>750</v>
      </c>
    </row>
    <row r="29" spans="2:8" x14ac:dyDescent="0.25">
      <c r="B29" s="76"/>
      <c r="C29" s="54" t="s">
        <v>637</v>
      </c>
      <c r="D29" s="53">
        <v>145239.88</v>
      </c>
      <c r="E29" s="53">
        <f t="shared" si="0"/>
        <v>145239.88</v>
      </c>
      <c r="F29" s="54" t="s">
        <v>244</v>
      </c>
      <c r="H29" s="54" t="s">
        <v>751</v>
      </c>
    </row>
    <row r="30" spans="2:8" x14ac:dyDescent="0.25">
      <c r="B30" s="76"/>
      <c r="C30" s="54" t="s">
        <v>638</v>
      </c>
      <c r="D30" s="53">
        <v>181428</v>
      </c>
      <c r="E30" s="53">
        <f t="shared" si="0"/>
        <v>181428</v>
      </c>
      <c r="F30" s="54" t="s">
        <v>244</v>
      </c>
      <c r="H30" s="54" t="s">
        <v>754</v>
      </c>
    </row>
    <row r="31" spans="2:8" x14ac:dyDescent="0.25">
      <c r="B31" s="77"/>
      <c r="C31" s="54" t="s">
        <v>639</v>
      </c>
      <c r="D31" s="53">
        <v>324129.75</v>
      </c>
      <c r="E31" s="53">
        <f t="shared" si="0"/>
        <v>324129.75</v>
      </c>
      <c r="F31" s="54" t="s">
        <v>244</v>
      </c>
      <c r="H31" s="54" t="s">
        <v>756</v>
      </c>
    </row>
    <row r="32" spans="2:8" x14ac:dyDescent="0.25">
      <c r="B32" s="75" t="s">
        <v>694</v>
      </c>
      <c r="C32" s="54" t="s">
        <v>640</v>
      </c>
      <c r="D32" s="53">
        <v>21316.83</v>
      </c>
      <c r="E32" s="53">
        <f t="shared" si="0"/>
        <v>21316.83</v>
      </c>
      <c r="F32" s="54" t="s">
        <v>244</v>
      </c>
      <c r="H32" s="54" t="s">
        <v>757</v>
      </c>
    </row>
    <row r="33" spans="2:8" x14ac:dyDescent="0.25">
      <c r="B33" s="76"/>
      <c r="C33" s="54" t="s">
        <v>630</v>
      </c>
      <c r="D33" s="53">
        <v>24986.37</v>
      </c>
      <c r="E33" s="53">
        <f t="shared" si="0"/>
        <v>24986.37</v>
      </c>
      <c r="F33" s="54" t="s">
        <v>244</v>
      </c>
      <c r="H33" s="54" t="s">
        <v>761</v>
      </c>
    </row>
    <row r="34" spans="2:8" x14ac:dyDescent="0.25">
      <c r="B34" s="76"/>
      <c r="C34" s="54" t="s">
        <v>631</v>
      </c>
      <c r="D34" s="53">
        <v>28971.79</v>
      </c>
      <c r="E34" s="53">
        <f t="shared" si="0"/>
        <v>28971.79</v>
      </c>
      <c r="F34" s="54" t="s">
        <v>244</v>
      </c>
    </row>
    <row r="35" spans="2:8" x14ac:dyDescent="0.25">
      <c r="B35" s="76"/>
      <c r="C35" s="54" t="s">
        <v>631</v>
      </c>
      <c r="D35" s="53">
        <v>28971.79</v>
      </c>
      <c r="E35" s="53">
        <f t="shared" si="0"/>
        <v>28971.79</v>
      </c>
      <c r="F35" s="54" t="s">
        <v>244</v>
      </c>
    </row>
    <row r="36" spans="2:8" x14ac:dyDescent="0.25">
      <c r="B36" s="76"/>
      <c r="C36" s="54" t="s">
        <v>632</v>
      </c>
      <c r="D36" s="53">
        <v>35998.74</v>
      </c>
      <c r="E36" s="53">
        <f t="shared" si="0"/>
        <v>35998.74</v>
      </c>
      <c r="F36" s="54" t="s">
        <v>244</v>
      </c>
    </row>
    <row r="37" spans="2:8" x14ac:dyDescent="0.25">
      <c r="B37" s="76"/>
      <c r="C37" s="54" t="s">
        <v>633</v>
      </c>
      <c r="D37" s="53">
        <v>51197.54</v>
      </c>
      <c r="E37" s="53">
        <f t="shared" si="0"/>
        <v>51197.539999999994</v>
      </c>
      <c r="F37" s="54" t="s">
        <v>244</v>
      </c>
    </row>
    <row r="38" spans="2:8" x14ac:dyDescent="0.25">
      <c r="B38" s="76"/>
      <c r="C38" s="54" t="s">
        <v>634</v>
      </c>
      <c r="D38" s="53">
        <v>74241.350000000006</v>
      </c>
      <c r="E38" s="53">
        <f t="shared" si="0"/>
        <v>74241.350000000006</v>
      </c>
      <c r="F38" s="54" t="s">
        <v>244</v>
      </c>
    </row>
    <row r="39" spans="2:8" x14ac:dyDescent="0.25">
      <c r="B39" s="76"/>
      <c r="C39" s="54" t="s">
        <v>635</v>
      </c>
      <c r="D39" s="53">
        <v>112508.75</v>
      </c>
      <c r="E39" s="53">
        <f t="shared" si="0"/>
        <v>112508.75</v>
      </c>
      <c r="F39" s="54" t="s">
        <v>244</v>
      </c>
    </row>
    <row r="40" spans="2:8" x14ac:dyDescent="0.25">
      <c r="B40" s="76"/>
      <c r="C40" s="54" t="s">
        <v>636</v>
      </c>
      <c r="D40" s="53">
        <v>140499.46</v>
      </c>
      <c r="E40" s="53">
        <f t="shared" si="0"/>
        <v>140499.46</v>
      </c>
      <c r="F40" s="54" t="s">
        <v>244</v>
      </c>
    </row>
    <row r="41" spans="2:8" x14ac:dyDescent="0.25">
      <c r="B41" s="76"/>
      <c r="C41" s="54" t="s">
        <v>637</v>
      </c>
      <c r="D41" s="53">
        <v>174751.14</v>
      </c>
      <c r="E41" s="53">
        <f t="shared" si="0"/>
        <v>174751.14</v>
      </c>
      <c r="F41" s="54" t="s">
        <v>244</v>
      </c>
    </row>
    <row r="42" spans="2:8" x14ac:dyDescent="0.25">
      <c r="B42" s="76"/>
      <c r="C42" s="54" t="s">
        <v>638</v>
      </c>
      <c r="D42" s="53">
        <v>218320.09</v>
      </c>
      <c r="E42" s="53">
        <f t="shared" si="0"/>
        <v>218320.09000000003</v>
      </c>
      <c r="F42" s="54" t="s">
        <v>244</v>
      </c>
    </row>
    <row r="43" spans="2:8" x14ac:dyDescent="0.25">
      <c r="B43" s="76"/>
      <c r="C43" s="54" t="s">
        <v>641</v>
      </c>
      <c r="D43" s="53">
        <v>267945.5</v>
      </c>
      <c r="E43" s="53">
        <f t="shared" si="0"/>
        <v>267945.5</v>
      </c>
      <c r="F43" s="54" t="s">
        <v>244</v>
      </c>
    </row>
    <row r="44" spans="2:8" x14ac:dyDescent="0.25">
      <c r="B44" s="76"/>
      <c r="C44" s="54" t="s">
        <v>639</v>
      </c>
      <c r="D44" s="53">
        <v>415175.7</v>
      </c>
      <c r="E44" s="53">
        <f t="shared" si="0"/>
        <v>415175.7</v>
      </c>
      <c r="F44" s="54" t="s">
        <v>244</v>
      </c>
    </row>
    <row r="45" spans="2:8" x14ac:dyDescent="0.25">
      <c r="B45" s="76"/>
      <c r="C45" s="54" t="s">
        <v>642</v>
      </c>
      <c r="D45" s="53">
        <v>452655.09</v>
      </c>
      <c r="E45" s="53">
        <f t="shared" si="0"/>
        <v>452655.09</v>
      </c>
      <c r="F45" s="54" t="s">
        <v>244</v>
      </c>
    </row>
    <row r="46" spans="2:8" x14ac:dyDescent="0.25">
      <c r="B46" s="76"/>
      <c r="C46" s="54" t="s">
        <v>643</v>
      </c>
      <c r="D46" s="53">
        <v>569748.43999999994</v>
      </c>
      <c r="E46" s="53">
        <f t="shared" si="0"/>
        <v>569748.43999999994</v>
      </c>
      <c r="F46" s="54" t="s">
        <v>244</v>
      </c>
    </row>
    <row r="47" spans="2:8" x14ac:dyDescent="0.25">
      <c r="B47" s="77"/>
      <c r="C47" s="54" t="s">
        <v>644</v>
      </c>
      <c r="D47" s="53">
        <v>716286.45</v>
      </c>
      <c r="E47" s="53">
        <f t="shared" si="0"/>
        <v>716286.45</v>
      </c>
      <c r="F47" s="54" t="s">
        <v>244</v>
      </c>
    </row>
    <row r="48" spans="2:8" x14ac:dyDescent="0.25">
      <c r="B48" s="78" t="s">
        <v>695</v>
      </c>
      <c r="C48" s="54" t="s">
        <v>647</v>
      </c>
      <c r="D48" s="53">
        <v>26154.240000000002</v>
      </c>
      <c r="E48" s="53">
        <f t="shared" si="0"/>
        <v>26154.240000000002</v>
      </c>
      <c r="F48" s="54" t="s">
        <v>244</v>
      </c>
    </row>
    <row r="49" spans="2:6" x14ac:dyDescent="0.25">
      <c r="B49" s="78"/>
      <c r="C49" s="54" t="s">
        <v>645</v>
      </c>
      <c r="D49" s="53">
        <v>35300.1</v>
      </c>
      <c r="E49" s="53">
        <f t="shared" si="0"/>
        <v>35300.1</v>
      </c>
      <c r="F49" s="54" t="s">
        <v>244</v>
      </c>
    </row>
    <row r="50" spans="2:6" x14ac:dyDescent="0.25">
      <c r="B50" s="78"/>
      <c r="C50" s="54" t="s">
        <v>646</v>
      </c>
      <c r="D50" s="53">
        <v>49412.07</v>
      </c>
      <c r="E50" s="53">
        <f t="shared" si="0"/>
        <v>49412.07</v>
      </c>
      <c r="F50" s="54" t="s">
        <v>244</v>
      </c>
    </row>
    <row r="51" spans="2:6" x14ac:dyDescent="0.25">
      <c r="B51" s="78"/>
      <c r="C51" s="54" t="s">
        <v>648</v>
      </c>
      <c r="D51" s="53">
        <v>71401.899999999994</v>
      </c>
      <c r="E51" s="53">
        <f t="shared" si="0"/>
        <v>71401.899999999994</v>
      </c>
      <c r="F51" s="54" t="s">
        <v>244</v>
      </c>
    </row>
    <row r="52" spans="2:6" x14ac:dyDescent="0.25">
      <c r="B52" s="78"/>
      <c r="C52" s="54" t="s">
        <v>649</v>
      </c>
      <c r="D52" s="53">
        <v>85039.28</v>
      </c>
      <c r="E52" s="53">
        <f t="shared" si="0"/>
        <v>85039.28</v>
      </c>
      <c r="F52" s="54" t="s">
        <v>244</v>
      </c>
    </row>
    <row r="53" spans="2:6" x14ac:dyDescent="0.25">
      <c r="B53" s="78"/>
      <c r="C53" s="54" t="s">
        <v>650</v>
      </c>
      <c r="D53" s="53">
        <v>106505.15</v>
      </c>
      <c r="E53" s="53">
        <f t="shared" si="0"/>
        <v>106505.15</v>
      </c>
      <c r="F53" s="54" t="s">
        <v>244</v>
      </c>
    </row>
    <row r="54" spans="2:6" x14ac:dyDescent="0.25">
      <c r="B54" s="78"/>
      <c r="C54" s="54" t="s">
        <v>651</v>
      </c>
      <c r="D54" s="53">
        <v>159831.39000000001</v>
      </c>
      <c r="E54" s="53">
        <f t="shared" si="0"/>
        <v>159831.39000000001</v>
      </c>
      <c r="F54" s="54" t="s">
        <v>244</v>
      </c>
    </row>
    <row r="55" spans="2:6" x14ac:dyDescent="0.25">
      <c r="B55" s="78"/>
      <c r="C55" s="54" t="s">
        <v>652</v>
      </c>
      <c r="D55" s="53">
        <v>237910.03</v>
      </c>
      <c r="E55" s="53">
        <f t="shared" si="0"/>
        <v>237910.03</v>
      </c>
      <c r="F55" s="54" t="s">
        <v>244</v>
      </c>
    </row>
    <row r="56" spans="2:6" x14ac:dyDescent="0.25">
      <c r="B56" s="75" t="s">
        <v>696</v>
      </c>
      <c r="C56" s="54" t="s">
        <v>647</v>
      </c>
      <c r="D56" s="53">
        <v>31918.29</v>
      </c>
      <c r="E56" s="53">
        <f t="shared" si="0"/>
        <v>31918.29</v>
      </c>
      <c r="F56" s="54" t="s">
        <v>244</v>
      </c>
    </row>
    <row r="57" spans="2:6" x14ac:dyDescent="0.25">
      <c r="B57" s="76"/>
      <c r="C57" s="54" t="s">
        <v>645</v>
      </c>
      <c r="D57" s="53">
        <v>44161.93</v>
      </c>
      <c r="E57" s="53">
        <f t="shared" si="0"/>
        <v>44161.93</v>
      </c>
      <c r="F57" s="54" t="s">
        <v>244</v>
      </c>
    </row>
    <row r="58" spans="2:6" x14ac:dyDescent="0.25">
      <c r="B58" s="76"/>
      <c r="C58" s="54" t="s">
        <v>653</v>
      </c>
      <c r="D58" s="53">
        <v>52412.3</v>
      </c>
      <c r="E58" s="53">
        <f t="shared" si="0"/>
        <v>52412.3</v>
      </c>
      <c r="F58" s="54" t="s">
        <v>244</v>
      </c>
    </row>
    <row r="59" spans="2:6" x14ac:dyDescent="0.25">
      <c r="B59" s="76"/>
      <c r="C59" s="54" t="s">
        <v>646</v>
      </c>
      <c r="D59" s="53">
        <v>63372.17</v>
      </c>
      <c r="E59" s="53">
        <f t="shared" si="0"/>
        <v>63372.17</v>
      </c>
      <c r="F59" s="54" t="s">
        <v>244</v>
      </c>
    </row>
    <row r="60" spans="2:6" x14ac:dyDescent="0.25">
      <c r="B60" s="76"/>
      <c r="C60" s="54" t="s">
        <v>648</v>
      </c>
      <c r="D60" s="53">
        <v>93867.15</v>
      </c>
      <c r="E60" s="53">
        <f t="shared" si="0"/>
        <v>93867.15</v>
      </c>
      <c r="F60" s="54" t="s">
        <v>244</v>
      </c>
    </row>
    <row r="61" spans="2:6" x14ac:dyDescent="0.25">
      <c r="B61" s="76"/>
      <c r="C61" s="54" t="s">
        <v>649</v>
      </c>
      <c r="D61" s="53">
        <v>117004.84</v>
      </c>
      <c r="E61" s="53">
        <f t="shared" si="0"/>
        <v>117004.84</v>
      </c>
      <c r="F61" s="54" t="s">
        <v>244</v>
      </c>
    </row>
    <row r="62" spans="2:6" x14ac:dyDescent="0.25">
      <c r="B62" s="76"/>
      <c r="C62" s="54" t="s">
        <v>650</v>
      </c>
      <c r="D62" s="53">
        <v>142401.82999999999</v>
      </c>
      <c r="E62" s="53">
        <f t="shared" si="0"/>
        <v>142401.82999999999</v>
      </c>
      <c r="F62" s="54" t="s">
        <v>244</v>
      </c>
    </row>
    <row r="63" spans="2:6" x14ac:dyDescent="0.25">
      <c r="B63" s="76"/>
      <c r="C63" s="54" t="s">
        <v>651</v>
      </c>
      <c r="D63" s="53">
        <v>215659.29</v>
      </c>
      <c r="E63" s="53">
        <f t="shared" si="0"/>
        <v>215659.29</v>
      </c>
      <c r="F63" s="54" t="s">
        <v>244</v>
      </c>
    </row>
    <row r="64" spans="2:6" x14ac:dyDescent="0.25">
      <c r="B64" s="77"/>
      <c r="C64" s="54" t="s">
        <v>652</v>
      </c>
      <c r="D64" s="53">
        <v>321453.3</v>
      </c>
      <c r="E64" s="53">
        <f t="shared" si="0"/>
        <v>321453.3</v>
      </c>
      <c r="F64" s="54" t="s">
        <v>244</v>
      </c>
    </row>
    <row r="65" spans="2:6" x14ac:dyDescent="0.25">
      <c r="B65" s="75" t="s">
        <v>697</v>
      </c>
      <c r="C65" s="54" t="s">
        <v>647</v>
      </c>
      <c r="D65" s="53">
        <v>43514.71</v>
      </c>
      <c r="E65" s="53">
        <f t="shared" si="0"/>
        <v>43514.71</v>
      </c>
      <c r="F65" s="54" t="s">
        <v>244</v>
      </c>
    </row>
    <row r="66" spans="2:6" ht="14.45" customHeight="1" x14ac:dyDescent="0.25">
      <c r="B66" s="76"/>
      <c r="C66" s="54" t="s">
        <v>645</v>
      </c>
      <c r="D66" s="53">
        <v>62433.59</v>
      </c>
      <c r="E66" s="53">
        <f t="shared" si="0"/>
        <v>62433.59</v>
      </c>
      <c r="F66" s="54" t="s">
        <v>244</v>
      </c>
    </row>
    <row r="67" spans="2:6" x14ac:dyDescent="0.25">
      <c r="B67" s="76"/>
      <c r="C67" s="54" t="s">
        <v>653</v>
      </c>
      <c r="D67" s="53">
        <v>76840.179999999993</v>
      </c>
      <c r="E67" s="53">
        <f t="shared" si="0"/>
        <v>76840.179999999993</v>
      </c>
      <c r="F67" s="54" t="s">
        <v>244</v>
      </c>
    </row>
    <row r="68" spans="2:6" x14ac:dyDescent="0.25">
      <c r="B68" s="76"/>
      <c r="C68" s="54" t="s">
        <v>646</v>
      </c>
      <c r="D68" s="53">
        <v>92244.22</v>
      </c>
      <c r="E68" s="53">
        <f t="shared" si="0"/>
        <v>92244.22</v>
      </c>
      <c r="F68" s="54" t="s">
        <v>244</v>
      </c>
    </row>
    <row r="69" spans="2:6" x14ac:dyDescent="0.25">
      <c r="B69" s="76"/>
      <c r="C69" s="54" t="s">
        <v>648</v>
      </c>
      <c r="D69" s="53">
        <v>139078.25</v>
      </c>
      <c r="E69" s="53">
        <f t="shared" ref="E69:E132" si="1">D69*$C$1/$C$2</f>
        <v>139078.25</v>
      </c>
      <c r="F69" s="54" t="s">
        <v>244</v>
      </c>
    </row>
    <row r="70" spans="2:6" x14ac:dyDescent="0.25">
      <c r="B70" s="76"/>
      <c r="C70" s="54" t="s">
        <v>649</v>
      </c>
      <c r="D70" s="53">
        <v>174793.95</v>
      </c>
      <c r="E70" s="53">
        <f t="shared" si="1"/>
        <v>174793.95</v>
      </c>
      <c r="F70" s="54" t="s">
        <v>244</v>
      </c>
    </row>
    <row r="71" spans="2:6" x14ac:dyDescent="0.25">
      <c r="B71" s="76"/>
      <c r="C71" s="54" t="s">
        <v>650</v>
      </c>
      <c r="D71" s="53">
        <v>220842.44</v>
      </c>
      <c r="E71" s="53">
        <f t="shared" si="1"/>
        <v>220842.44</v>
      </c>
      <c r="F71" s="54" t="s">
        <v>244</v>
      </c>
    </row>
    <row r="72" spans="2:6" x14ac:dyDescent="0.25">
      <c r="B72" s="76"/>
      <c r="C72" s="54" t="s">
        <v>654</v>
      </c>
      <c r="D72" s="53">
        <v>275972.3</v>
      </c>
      <c r="E72" s="53">
        <f t="shared" si="1"/>
        <v>275972.3</v>
      </c>
      <c r="F72" s="54" t="s">
        <v>244</v>
      </c>
    </row>
    <row r="73" spans="2:6" x14ac:dyDescent="0.25">
      <c r="B73" s="76"/>
      <c r="C73" s="54" t="s">
        <v>651</v>
      </c>
      <c r="D73" s="53">
        <v>334602.82</v>
      </c>
      <c r="E73" s="53">
        <f t="shared" si="1"/>
        <v>334602.82</v>
      </c>
      <c r="F73" s="54" t="s">
        <v>244</v>
      </c>
    </row>
    <row r="74" spans="2:6" ht="14.45" customHeight="1" x14ac:dyDescent="0.25">
      <c r="B74" s="77"/>
      <c r="C74" s="54" t="s">
        <v>652</v>
      </c>
      <c r="D74" s="53">
        <v>518981.76</v>
      </c>
      <c r="E74" s="53">
        <f t="shared" si="1"/>
        <v>518981.76</v>
      </c>
      <c r="F74" s="54" t="s">
        <v>244</v>
      </c>
    </row>
    <row r="75" spans="2:6" ht="14.45" customHeight="1" x14ac:dyDescent="0.25">
      <c r="B75" s="75" t="s">
        <v>732</v>
      </c>
      <c r="C75" s="54" t="s">
        <v>739</v>
      </c>
      <c r="D75" s="53">
        <v>132039.05729364196</v>
      </c>
      <c r="E75" s="53">
        <f t="shared" si="1"/>
        <v>132039.05729364196</v>
      </c>
      <c r="F75" s="54" t="s">
        <v>244</v>
      </c>
    </row>
    <row r="76" spans="2:6" ht="14.45" customHeight="1" x14ac:dyDescent="0.25">
      <c r="B76" s="76"/>
      <c r="C76" s="54" t="s">
        <v>740</v>
      </c>
      <c r="D76" s="53">
        <v>155982.17360364195</v>
      </c>
      <c r="E76" s="53">
        <f t="shared" si="1"/>
        <v>155982.17360364195</v>
      </c>
      <c r="F76" s="54" t="s">
        <v>244</v>
      </c>
    </row>
    <row r="77" spans="2:6" ht="14.45" customHeight="1" x14ac:dyDescent="0.25">
      <c r="B77" s="76"/>
      <c r="C77" s="54" t="s">
        <v>733</v>
      </c>
      <c r="D77" s="53">
        <v>232070.03438851843</v>
      </c>
      <c r="E77" s="53">
        <f t="shared" si="1"/>
        <v>232070.03438851843</v>
      </c>
      <c r="F77" s="54" t="s">
        <v>244</v>
      </c>
    </row>
    <row r="78" spans="2:6" ht="14.45" customHeight="1" x14ac:dyDescent="0.25">
      <c r="B78" s="76"/>
      <c r="C78" s="54" t="s">
        <v>673</v>
      </c>
      <c r="D78" s="53">
        <v>272541.18398993032</v>
      </c>
      <c r="E78" s="53">
        <f t="shared" si="1"/>
        <v>272541.18398993032</v>
      </c>
      <c r="F78" s="54" t="s">
        <v>244</v>
      </c>
    </row>
    <row r="79" spans="2:6" ht="14.45" customHeight="1" x14ac:dyDescent="0.25">
      <c r="B79" s="76"/>
      <c r="C79" s="54" t="s">
        <v>734</v>
      </c>
      <c r="D79" s="53">
        <v>319367.45350175025</v>
      </c>
      <c r="E79" s="53">
        <f t="shared" si="1"/>
        <v>319367.45350175025</v>
      </c>
      <c r="F79" s="54" t="s">
        <v>244</v>
      </c>
    </row>
    <row r="80" spans="2:6" ht="14.45" customHeight="1" x14ac:dyDescent="0.25">
      <c r="B80" s="76"/>
      <c r="C80" s="54" t="s">
        <v>735</v>
      </c>
      <c r="D80" s="53">
        <v>370284.27589037025</v>
      </c>
      <c r="E80" s="53">
        <f t="shared" si="1"/>
        <v>370284.27589037025</v>
      </c>
      <c r="F80" s="54" t="s">
        <v>244</v>
      </c>
    </row>
    <row r="81" spans="2:6" ht="14.45" customHeight="1" x14ac:dyDescent="0.25">
      <c r="B81" s="76"/>
      <c r="C81" s="54" t="s">
        <v>736</v>
      </c>
      <c r="D81" s="53">
        <v>422925.11745652277</v>
      </c>
      <c r="E81" s="53">
        <f t="shared" si="1"/>
        <v>422925.11745652277</v>
      </c>
      <c r="F81" s="54" t="s">
        <v>244</v>
      </c>
    </row>
    <row r="82" spans="2:6" ht="14.45" customHeight="1" x14ac:dyDescent="0.25">
      <c r="B82" s="76"/>
      <c r="C82" s="54" t="s">
        <v>737</v>
      </c>
      <c r="D82" s="53">
        <v>543875.90939796285</v>
      </c>
      <c r="E82" s="53">
        <f t="shared" si="1"/>
        <v>543875.90939796285</v>
      </c>
      <c r="F82" s="54" t="s">
        <v>244</v>
      </c>
    </row>
    <row r="83" spans="2:6" ht="14.45" customHeight="1" x14ac:dyDescent="0.25">
      <c r="B83" s="76"/>
      <c r="C83" s="54" t="s">
        <v>738</v>
      </c>
      <c r="D83" s="53">
        <v>599904.45475314814</v>
      </c>
      <c r="E83" s="53">
        <f t="shared" si="1"/>
        <v>599904.45475314814</v>
      </c>
      <c r="F83" s="54" t="s">
        <v>244</v>
      </c>
    </row>
    <row r="84" spans="2:6" ht="14.45" customHeight="1" x14ac:dyDescent="0.25">
      <c r="B84" s="54" t="s">
        <v>746</v>
      </c>
      <c r="C84" s="54" t="s">
        <v>747</v>
      </c>
      <c r="D84" s="53">
        <v>330978.33641550806</v>
      </c>
      <c r="E84" s="53">
        <f t="shared" si="1"/>
        <v>330978.33641550806</v>
      </c>
      <c r="F84" s="54" t="s">
        <v>244</v>
      </c>
    </row>
    <row r="85" spans="2:6" x14ac:dyDescent="0.25">
      <c r="B85" s="75" t="s">
        <v>698</v>
      </c>
      <c r="C85" s="54" t="s">
        <v>655</v>
      </c>
      <c r="D85" s="53">
        <v>256005.18</v>
      </c>
      <c r="E85" s="53">
        <f t="shared" si="1"/>
        <v>256005.18</v>
      </c>
      <c r="F85" s="54" t="s">
        <v>244</v>
      </c>
    </row>
    <row r="86" spans="2:6" x14ac:dyDescent="0.25">
      <c r="B86" s="76"/>
      <c r="C86" s="54" t="s">
        <v>656</v>
      </c>
      <c r="D86" s="53">
        <v>388614.2</v>
      </c>
      <c r="E86" s="53">
        <f t="shared" si="1"/>
        <v>388614.2</v>
      </c>
      <c r="F86" s="54" t="s">
        <v>244</v>
      </c>
    </row>
    <row r="87" spans="2:6" x14ac:dyDescent="0.25">
      <c r="B87" s="76"/>
      <c r="C87" s="54" t="s">
        <v>657</v>
      </c>
      <c r="D87" s="53">
        <v>522384.59</v>
      </c>
      <c r="E87" s="53">
        <f t="shared" si="1"/>
        <v>522384.59</v>
      </c>
      <c r="F87" s="54" t="s">
        <v>244</v>
      </c>
    </row>
    <row r="88" spans="2:6" x14ac:dyDescent="0.25">
      <c r="B88" s="76"/>
      <c r="C88" s="54" t="s">
        <v>658</v>
      </c>
      <c r="D88" s="53">
        <v>700992.86</v>
      </c>
      <c r="E88" s="53">
        <f t="shared" si="1"/>
        <v>700992.86</v>
      </c>
      <c r="F88" s="54" t="s">
        <v>244</v>
      </c>
    </row>
    <row r="89" spans="2:6" x14ac:dyDescent="0.25">
      <c r="B89" s="76"/>
      <c r="C89" s="54" t="s">
        <v>660</v>
      </c>
      <c r="D89" s="53">
        <v>401264.19</v>
      </c>
      <c r="E89" s="53">
        <f t="shared" si="1"/>
        <v>401264.19</v>
      </c>
      <c r="F89" s="54" t="s">
        <v>244</v>
      </c>
    </row>
    <row r="90" spans="2:6" x14ac:dyDescent="0.25">
      <c r="B90" s="76"/>
      <c r="C90" s="54" t="s">
        <v>659</v>
      </c>
      <c r="D90" s="53">
        <v>569381.84</v>
      </c>
      <c r="E90" s="53">
        <f t="shared" si="1"/>
        <v>569381.84</v>
      </c>
      <c r="F90" s="54" t="s">
        <v>244</v>
      </c>
    </row>
    <row r="91" spans="2:6" x14ac:dyDescent="0.25">
      <c r="B91" s="77"/>
      <c r="C91" s="54" t="s">
        <v>661</v>
      </c>
      <c r="D91" s="53">
        <v>753882.85</v>
      </c>
      <c r="E91" s="53">
        <f t="shared" si="1"/>
        <v>753882.85</v>
      </c>
      <c r="F91" s="54" t="s">
        <v>244</v>
      </c>
    </row>
    <row r="92" spans="2:6" x14ac:dyDescent="0.25">
      <c r="B92" s="78" t="s">
        <v>699</v>
      </c>
      <c r="C92" s="54" t="s">
        <v>655</v>
      </c>
      <c r="D92" s="53">
        <v>266393.95</v>
      </c>
      <c r="E92" s="53">
        <f t="shared" si="1"/>
        <v>266393.95</v>
      </c>
      <c r="F92" s="54" t="s">
        <v>244</v>
      </c>
    </row>
    <row r="93" spans="2:6" x14ac:dyDescent="0.25">
      <c r="B93" s="78"/>
      <c r="C93" s="54" t="s">
        <v>662</v>
      </c>
      <c r="D93" s="53">
        <v>319751.21999999997</v>
      </c>
      <c r="E93" s="53">
        <f t="shared" si="1"/>
        <v>319751.21999999997</v>
      </c>
      <c r="F93" s="54" t="s">
        <v>244</v>
      </c>
    </row>
    <row r="94" spans="2:6" x14ac:dyDescent="0.25">
      <c r="B94" s="78"/>
      <c r="C94" s="54" t="s">
        <v>656</v>
      </c>
      <c r="D94" s="53">
        <v>406194.69</v>
      </c>
      <c r="E94" s="53">
        <f t="shared" si="1"/>
        <v>406194.69</v>
      </c>
      <c r="F94" s="54" t="s">
        <v>244</v>
      </c>
    </row>
    <row r="95" spans="2:6" x14ac:dyDescent="0.25">
      <c r="B95" s="78"/>
      <c r="C95" s="54" t="s">
        <v>663</v>
      </c>
      <c r="D95" s="53">
        <v>469419.48</v>
      </c>
      <c r="E95" s="53">
        <f t="shared" si="1"/>
        <v>469419.47999999992</v>
      </c>
      <c r="F95" s="54" t="s">
        <v>244</v>
      </c>
    </row>
    <row r="96" spans="2:6" ht="14.45" customHeight="1" x14ac:dyDescent="0.25">
      <c r="B96" s="78"/>
      <c r="C96" s="54" t="s">
        <v>657</v>
      </c>
      <c r="D96" s="53">
        <v>541613.41</v>
      </c>
      <c r="E96" s="53">
        <f t="shared" si="1"/>
        <v>541613.41</v>
      </c>
      <c r="F96" s="54" t="s">
        <v>244</v>
      </c>
    </row>
    <row r="97" spans="2:6" x14ac:dyDescent="0.25">
      <c r="B97" s="78"/>
      <c r="C97" s="54" t="s">
        <v>664</v>
      </c>
      <c r="D97" s="53">
        <v>642919.42000000004</v>
      </c>
      <c r="E97" s="53">
        <f t="shared" si="1"/>
        <v>642919.42000000004</v>
      </c>
      <c r="F97" s="54" t="s">
        <v>244</v>
      </c>
    </row>
    <row r="98" spans="2:6" x14ac:dyDescent="0.25">
      <c r="B98" s="78"/>
      <c r="C98" s="54" t="s">
        <v>658</v>
      </c>
      <c r="D98" s="53">
        <v>727900.29</v>
      </c>
      <c r="E98" s="53">
        <f t="shared" si="1"/>
        <v>727900.29</v>
      </c>
      <c r="F98" s="54" t="s">
        <v>244</v>
      </c>
    </row>
    <row r="99" spans="2:6" x14ac:dyDescent="0.25">
      <c r="B99" s="78" t="s">
        <v>700</v>
      </c>
      <c r="C99" s="54" t="s">
        <v>665</v>
      </c>
      <c r="D99" s="53">
        <v>106474.8</v>
      </c>
      <c r="E99" s="53">
        <f t="shared" si="1"/>
        <v>106474.8</v>
      </c>
      <c r="F99" s="54" t="s">
        <v>244</v>
      </c>
    </row>
    <row r="100" spans="2:6" x14ac:dyDescent="0.25">
      <c r="B100" s="78"/>
      <c r="C100" s="54" t="s">
        <v>651</v>
      </c>
      <c r="D100" s="53">
        <v>203909.06</v>
      </c>
      <c r="E100" s="53">
        <f t="shared" si="1"/>
        <v>203909.06</v>
      </c>
      <c r="F100" s="54" t="s">
        <v>244</v>
      </c>
    </row>
    <row r="101" spans="2:6" x14ac:dyDescent="0.25">
      <c r="B101" s="78"/>
      <c r="C101" s="54" t="s">
        <v>666</v>
      </c>
      <c r="D101" s="53">
        <v>257339.81</v>
      </c>
      <c r="E101" s="53">
        <f t="shared" si="1"/>
        <v>257339.81</v>
      </c>
      <c r="F101" s="54" t="s">
        <v>244</v>
      </c>
    </row>
    <row r="102" spans="2:6" x14ac:dyDescent="0.25">
      <c r="B102" s="78"/>
      <c r="C102" s="54" t="s">
        <v>667</v>
      </c>
      <c r="D102" s="53">
        <v>442912.08</v>
      </c>
      <c r="E102" s="53">
        <f t="shared" si="1"/>
        <v>442912.08</v>
      </c>
      <c r="F102" s="54" t="s">
        <v>244</v>
      </c>
    </row>
    <row r="103" spans="2:6" x14ac:dyDescent="0.25">
      <c r="B103" s="79" t="s">
        <v>701</v>
      </c>
      <c r="C103" s="54" t="s">
        <v>668</v>
      </c>
      <c r="D103" s="53">
        <v>13289250.013811102</v>
      </c>
      <c r="E103" s="53">
        <f t="shared" si="1"/>
        <v>13289250.0138111</v>
      </c>
      <c r="F103" s="54" t="s">
        <v>411</v>
      </c>
    </row>
    <row r="104" spans="2:6" x14ac:dyDescent="0.25">
      <c r="B104" s="79"/>
      <c r="C104" s="54" t="s">
        <v>669</v>
      </c>
      <c r="D104" s="53">
        <v>12116839.172561102</v>
      </c>
      <c r="E104" s="53">
        <f t="shared" si="1"/>
        <v>12116839.172561102</v>
      </c>
      <c r="F104" s="54" t="s">
        <v>411</v>
      </c>
    </row>
    <row r="105" spans="2:6" x14ac:dyDescent="0.25">
      <c r="B105" s="79"/>
      <c r="C105" s="54" t="s">
        <v>670</v>
      </c>
      <c r="D105" s="53">
        <v>6988251.1500000004</v>
      </c>
      <c r="E105" s="53">
        <f t="shared" si="1"/>
        <v>6988251.1500000004</v>
      </c>
      <c r="F105" s="54" t="s">
        <v>411</v>
      </c>
    </row>
    <row r="106" spans="2:6" x14ac:dyDescent="0.25">
      <c r="B106" s="79"/>
      <c r="C106" s="54" t="s">
        <v>671</v>
      </c>
      <c r="D106" s="53">
        <v>6279543.9500000002</v>
      </c>
      <c r="E106" s="53">
        <f t="shared" si="1"/>
        <v>6279543.9500000002</v>
      </c>
      <c r="F106" s="54" t="s">
        <v>411</v>
      </c>
    </row>
    <row r="107" spans="2:6" x14ac:dyDescent="0.25">
      <c r="B107" s="80" t="s">
        <v>702</v>
      </c>
      <c r="C107" s="54" t="s">
        <v>672</v>
      </c>
      <c r="D107" s="53">
        <v>699654.79</v>
      </c>
      <c r="E107" s="53">
        <f t="shared" si="1"/>
        <v>699654.79</v>
      </c>
      <c r="F107" s="54" t="s">
        <v>411</v>
      </c>
    </row>
    <row r="108" spans="2:6" x14ac:dyDescent="0.25">
      <c r="B108" s="81"/>
      <c r="C108" s="54" t="s">
        <v>645</v>
      </c>
      <c r="D108" s="53">
        <v>954582.86</v>
      </c>
      <c r="E108" s="53">
        <f t="shared" si="1"/>
        <v>954582.8600000001</v>
      </c>
      <c r="F108" s="54" t="s">
        <v>411</v>
      </c>
    </row>
    <row r="109" spans="2:6" x14ac:dyDescent="0.25">
      <c r="B109" s="81"/>
      <c r="C109" s="54" t="s">
        <v>646</v>
      </c>
      <c r="D109" s="53">
        <v>1324554.27</v>
      </c>
      <c r="E109" s="53">
        <f t="shared" si="1"/>
        <v>1324554.27</v>
      </c>
      <c r="F109" s="54" t="s">
        <v>411</v>
      </c>
    </row>
    <row r="110" spans="2:6" x14ac:dyDescent="0.25">
      <c r="B110" s="81"/>
      <c r="C110" s="54" t="s">
        <v>665</v>
      </c>
      <c r="D110" s="53">
        <v>1695616.73</v>
      </c>
      <c r="E110" s="53">
        <f t="shared" si="1"/>
        <v>1695616.73</v>
      </c>
      <c r="F110" s="54" t="s">
        <v>411</v>
      </c>
    </row>
    <row r="111" spans="2:6" x14ac:dyDescent="0.25">
      <c r="B111" s="81"/>
      <c r="C111" s="54" t="s">
        <v>650</v>
      </c>
      <c r="D111" s="53">
        <v>4653975.03</v>
      </c>
      <c r="E111" s="53">
        <f t="shared" si="1"/>
        <v>4653975.03</v>
      </c>
      <c r="F111" s="54" t="s">
        <v>411</v>
      </c>
    </row>
    <row r="112" spans="2:6" x14ac:dyDescent="0.25">
      <c r="B112" s="81"/>
      <c r="C112" s="54" t="s">
        <v>651</v>
      </c>
      <c r="D112" s="53">
        <v>5802162.1799999997</v>
      </c>
      <c r="E112" s="53">
        <f t="shared" si="1"/>
        <v>5802162.1799999997</v>
      </c>
      <c r="F112" s="54" t="s">
        <v>411</v>
      </c>
    </row>
    <row r="113" spans="2:6" x14ac:dyDescent="0.25">
      <c r="B113" s="82"/>
      <c r="C113" s="54" t="s">
        <v>666</v>
      </c>
      <c r="D113" s="53">
        <v>6108667.4000000004</v>
      </c>
      <c r="E113" s="53">
        <f t="shared" si="1"/>
        <v>6108667.4000000004</v>
      </c>
      <c r="F113" s="54" t="s">
        <v>411</v>
      </c>
    </row>
    <row r="114" spans="2:6" x14ac:dyDescent="0.25">
      <c r="B114" s="79" t="s">
        <v>703</v>
      </c>
      <c r="C114" s="54" t="s">
        <v>665</v>
      </c>
      <c r="D114" s="53">
        <v>1400290.66</v>
      </c>
      <c r="E114" s="53">
        <f t="shared" si="1"/>
        <v>1400290.66</v>
      </c>
      <c r="F114" s="54" t="s">
        <v>411</v>
      </c>
    </row>
    <row r="115" spans="2:6" x14ac:dyDescent="0.25">
      <c r="B115" s="79"/>
      <c r="C115" s="54" t="s">
        <v>650</v>
      </c>
      <c r="D115" s="53">
        <v>3348107.68</v>
      </c>
      <c r="E115" s="53">
        <f t="shared" si="1"/>
        <v>3348107.6799999997</v>
      </c>
      <c r="F115" s="54" t="s">
        <v>411</v>
      </c>
    </row>
    <row r="116" spans="2:6" x14ac:dyDescent="0.25">
      <c r="B116" s="79"/>
      <c r="C116" s="54" t="s">
        <v>651</v>
      </c>
      <c r="D116" s="53">
        <v>5919501.9900000002</v>
      </c>
      <c r="E116" s="53">
        <f t="shared" si="1"/>
        <v>5919501.9900000002</v>
      </c>
      <c r="F116" s="54" t="s">
        <v>411</v>
      </c>
    </row>
    <row r="117" spans="2:6" x14ac:dyDescent="0.25">
      <c r="B117" s="79"/>
      <c r="C117" s="54" t="s">
        <v>666</v>
      </c>
      <c r="D117" s="53">
        <v>8272901.29</v>
      </c>
      <c r="E117" s="53">
        <f t="shared" si="1"/>
        <v>8272901.29</v>
      </c>
      <c r="F117" s="54" t="s">
        <v>411</v>
      </c>
    </row>
    <row r="118" spans="2:6" x14ac:dyDescent="0.25">
      <c r="B118" s="79"/>
      <c r="C118" s="54" t="s">
        <v>673</v>
      </c>
      <c r="D118" s="53">
        <v>11333434.060000001</v>
      </c>
      <c r="E118" s="53">
        <f t="shared" si="1"/>
        <v>11333434.060000001</v>
      </c>
      <c r="F118" s="54" t="s">
        <v>411</v>
      </c>
    </row>
    <row r="119" spans="2:6" x14ac:dyDescent="0.25">
      <c r="B119" s="79" t="s">
        <v>704</v>
      </c>
      <c r="C119" s="54" t="s">
        <v>674</v>
      </c>
      <c r="D119" s="53">
        <v>1605026.78</v>
      </c>
      <c r="E119" s="53">
        <f t="shared" si="1"/>
        <v>1605026.7799999998</v>
      </c>
      <c r="F119" s="54" t="s">
        <v>411</v>
      </c>
    </row>
    <row r="120" spans="2:6" x14ac:dyDescent="0.25">
      <c r="B120" s="79"/>
      <c r="C120" s="54" t="s">
        <v>675</v>
      </c>
      <c r="D120" s="53">
        <v>1712925.93</v>
      </c>
      <c r="E120" s="53">
        <f t="shared" si="1"/>
        <v>1712925.93</v>
      </c>
      <c r="F120" s="54" t="s">
        <v>411</v>
      </c>
    </row>
    <row r="121" spans="2:6" x14ac:dyDescent="0.25">
      <c r="B121" s="79"/>
      <c r="C121" s="54" t="s">
        <v>676</v>
      </c>
      <c r="D121" s="53">
        <v>1874055.52</v>
      </c>
      <c r="E121" s="53">
        <f t="shared" si="1"/>
        <v>1874055.52</v>
      </c>
      <c r="F121" s="54" t="s">
        <v>411</v>
      </c>
    </row>
    <row r="122" spans="2:6" x14ac:dyDescent="0.25">
      <c r="B122" s="79"/>
      <c r="C122" s="54" t="s">
        <v>677</v>
      </c>
      <c r="D122" s="53">
        <v>2017628.42</v>
      </c>
      <c r="E122" s="53">
        <f t="shared" si="1"/>
        <v>2017628.4199999997</v>
      </c>
      <c r="F122" s="54" t="s">
        <v>411</v>
      </c>
    </row>
    <row r="123" spans="2:6" x14ac:dyDescent="0.25">
      <c r="B123" s="79"/>
      <c r="C123" s="54" t="s">
        <v>678</v>
      </c>
      <c r="D123" s="53">
        <v>2071578</v>
      </c>
      <c r="E123" s="53">
        <f t="shared" si="1"/>
        <v>2071578</v>
      </c>
      <c r="F123" s="54" t="s">
        <v>411</v>
      </c>
    </row>
    <row r="124" spans="2:6" ht="14.45" customHeight="1" x14ac:dyDescent="0.25">
      <c r="B124" s="79"/>
      <c r="C124" s="54" t="s">
        <v>679</v>
      </c>
      <c r="D124" s="53">
        <v>1181712.3600000001</v>
      </c>
      <c r="E124" s="53">
        <f t="shared" si="1"/>
        <v>1181712.3600000001</v>
      </c>
      <c r="F124" s="54" t="s">
        <v>411</v>
      </c>
    </row>
    <row r="125" spans="2:6" x14ac:dyDescent="0.25">
      <c r="B125" s="79"/>
      <c r="C125" s="54" t="s">
        <v>680</v>
      </c>
      <c r="D125" s="53">
        <v>1577893.31</v>
      </c>
      <c r="E125" s="53">
        <f t="shared" si="1"/>
        <v>1577893.31</v>
      </c>
      <c r="F125" s="54" t="s">
        <v>411</v>
      </c>
    </row>
    <row r="126" spans="2:6" x14ac:dyDescent="0.25">
      <c r="B126" s="79"/>
      <c r="C126" s="54" t="s">
        <v>741</v>
      </c>
      <c r="D126" s="53">
        <v>1830693.45</v>
      </c>
      <c r="E126" s="53">
        <f t="shared" si="1"/>
        <v>1830693.45</v>
      </c>
      <c r="F126" s="54" t="s">
        <v>411</v>
      </c>
    </row>
    <row r="127" spans="2:6" x14ac:dyDescent="0.25">
      <c r="B127" s="79"/>
      <c r="C127" s="54" t="s">
        <v>681</v>
      </c>
      <c r="D127" s="53">
        <v>1824091.01</v>
      </c>
      <c r="E127" s="53">
        <f t="shared" si="1"/>
        <v>1824091.01</v>
      </c>
      <c r="F127" s="54" t="s">
        <v>411</v>
      </c>
    </row>
    <row r="128" spans="2:6" ht="30" x14ac:dyDescent="0.25">
      <c r="B128" s="79" t="s">
        <v>705</v>
      </c>
      <c r="C128" s="54" t="s">
        <v>682</v>
      </c>
      <c r="D128" s="53">
        <v>66095.070000000007</v>
      </c>
      <c r="E128" s="53">
        <f t="shared" si="1"/>
        <v>66095.070000000007</v>
      </c>
      <c r="F128" s="54" t="s">
        <v>242</v>
      </c>
    </row>
    <row r="129" spans="2:6" ht="28.9" customHeight="1" x14ac:dyDescent="0.25">
      <c r="B129" s="79"/>
      <c r="C129" s="54" t="s">
        <v>683</v>
      </c>
      <c r="D129" s="53">
        <v>85372.88</v>
      </c>
      <c r="E129" s="53">
        <f t="shared" si="1"/>
        <v>85372.88</v>
      </c>
      <c r="F129" s="54" t="s">
        <v>242</v>
      </c>
    </row>
    <row r="130" spans="2:6" ht="30" x14ac:dyDescent="0.25">
      <c r="B130" s="79"/>
      <c r="C130" s="54" t="s">
        <v>684</v>
      </c>
      <c r="D130" s="53">
        <v>47041.82</v>
      </c>
      <c r="E130" s="53">
        <f t="shared" si="1"/>
        <v>47041.82</v>
      </c>
      <c r="F130" s="54" t="s">
        <v>242</v>
      </c>
    </row>
    <row r="131" spans="2:6" x14ac:dyDescent="0.25">
      <c r="B131" s="79"/>
      <c r="C131" s="54" t="s">
        <v>685</v>
      </c>
      <c r="D131" s="53">
        <v>13045.91</v>
      </c>
      <c r="E131" s="53">
        <f t="shared" si="1"/>
        <v>13045.91</v>
      </c>
      <c r="F131" s="54" t="s">
        <v>242</v>
      </c>
    </row>
    <row r="132" spans="2:6" x14ac:dyDescent="0.25">
      <c r="B132" s="79" t="s">
        <v>723</v>
      </c>
      <c r="C132" s="54" t="s">
        <v>724</v>
      </c>
      <c r="D132" s="53">
        <v>168856.82726517791</v>
      </c>
      <c r="E132" s="53">
        <f t="shared" si="1"/>
        <v>168856.82726517791</v>
      </c>
      <c r="F132" s="54" t="s">
        <v>411</v>
      </c>
    </row>
    <row r="133" spans="2:6" ht="14.45" customHeight="1" x14ac:dyDescent="0.25">
      <c r="B133" s="79"/>
      <c r="C133" s="54" t="s">
        <v>726</v>
      </c>
      <c r="D133" s="53">
        <v>227613.08</v>
      </c>
      <c r="E133" s="53">
        <f t="shared" ref="E133:E158" si="2">D133*$C$1/$C$2</f>
        <v>227613.08</v>
      </c>
      <c r="F133" s="54" t="s">
        <v>411</v>
      </c>
    </row>
    <row r="134" spans="2:6" ht="30" x14ac:dyDescent="0.25">
      <c r="B134" s="79"/>
      <c r="C134" s="54" t="s">
        <v>725</v>
      </c>
      <c r="D134" s="53">
        <v>362425.58425980376</v>
      </c>
      <c r="E134" s="53">
        <f t="shared" si="2"/>
        <v>362425.58425980376</v>
      </c>
      <c r="F134" s="54" t="s">
        <v>411</v>
      </c>
    </row>
    <row r="135" spans="2:6" x14ac:dyDescent="0.25">
      <c r="B135" s="80" t="s">
        <v>686</v>
      </c>
      <c r="C135" s="54" t="s">
        <v>687</v>
      </c>
      <c r="D135" s="53">
        <v>656229.14</v>
      </c>
      <c r="E135" s="53">
        <f t="shared" si="2"/>
        <v>656229.14</v>
      </c>
      <c r="F135" s="54" t="s">
        <v>411</v>
      </c>
    </row>
    <row r="136" spans="2:6" x14ac:dyDescent="0.25">
      <c r="B136" s="81"/>
      <c r="C136" s="54" t="s">
        <v>742</v>
      </c>
      <c r="D136" s="53">
        <v>1079757.69</v>
      </c>
      <c r="E136" s="53">
        <f t="shared" si="2"/>
        <v>1079757.69</v>
      </c>
      <c r="F136" s="54" t="s">
        <v>411</v>
      </c>
    </row>
    <row r="137" spans="2:6" x14ac:dyDescent="0.25">
      <c r="B137" s="81"/>
      <c r="C137" s="54" t="s">
        <v>743</v>
      </c>
      <c r="D137" s="53">
        <v>1637072.1</v>
      </c>
      <c r="E137" s="53">
        <f t="shared" si="2"/>
        <v>1637072.1</v>
      </c>
      <c r="F137" s="54" t="s">
        <v>411</v>
      </c>
    </row>
    <row r="138" spans="2:6" x14ac:dyDescent="0.25">
      <c r="B138" s="81"/>
      <c r="C138" s="54" t="s">
        <v>744</v>
      </c>
      <c r="D138" s="53">
        <v>2028877.58</v>
      </c>
      <c r="E138" s="53">
        <f t="shared" si="2"/>
        <v>2028877.5800000003</v>
      </c>
      <c r="F138" s="54" t="s">
        <v>411</v>
      </c>
    </row>
    <row r="139" spans="2:6" x14ac:dyDescent="0.25">
      <c r="B139" s="82"/>
      <c r="C139" s="54" t="s">
        <v>745</v>
      </c>
      <c r="D139" s="53">
        <v>982235.27174571215</v>
      </c>
      <c r="E139" s="53">
        <f t="shared" si="2"/>
        <v>982235.27174571226</v>
      </c>
      <c r="F139" s="54" t="s">
        <v>411</v>
      </c>
    </row>
    <row r="140" spans="2:6" x14ac:dyDescent="0.25">
      <c r="B140" s="79" t="s">
        <v>688</v>
      </c>
      <c r="C140" s="54" t="s">
        <v>689</v>
      </c>
      <c r="D140" s="53">
        <v>38002223.740000002</v>
      </c>
      <c r="E140" s="53">
        <f t="shared" si="2"/>
        <v>38002223.740000002</v>
      </c>
      <c r="F140" s="54" t="s">
        <v>411</v>
      </c>
    </row>
    <row r="141" spans="2:6" x14ac:dyDescent="0.25">
      <c r="B141" s="79"/>
      <c r="C141" s="54" t="s">
        <v>690</v>
      </c>
      <c r="D141" s="53">
        <v>76289331.680000007</v>
      </c>
      <c r="E141" s="53">
        <f t="shared" si="2"/>
        <v>76289331.680000007</v>
      </c>
      <c r="F141" s="54" t="s">
        <v>411</v>
      </c>
    </row>
    <row r="142" spans="2:6" x14ac:dyDescent="0.25">
      <c r="B142" s="79"/>
      <c r="C142" s="54" t="s">
        <v>691</v>
      </c>
      <c r="D142" s="53">
        <v>44237770.149999999</v>
      </c>
      <c r="E142" s="53">
        <f t="shared" si="2"/>
        <v>44237770.149999999</v>
      </c>
      <c r="F142" s="54" t="s">
        <v>411</v>
      </c>
    </row>
    <row r="143" spans="2:6" x14ac:dyDescent="0.25">
      <c r="B143" s="79" t="s">
        <v>706</v>
      </c>
      <c r="C143" s="54" t="s">
        <v>709</v>
      </c>
      <c r="D143" s="53">
        <v>601443.69999999995</v>
      </c>
      <c r="E143" s="53">
        <f t="shared" si="2"/>
        <v>601443.69999999995</v>
      </c>
      <c r="F143" s="54" t="s">
        <v>233</v>
      </c>
    </row>
    <row r="144" spans="2:6" ht="21" customHeight="1" x14ac:dyDescent="0.25">
      <c r="B144" s="79"/>
      <c r="C144" s="54" t="s">
        <v>710</v>
      </c>
      <c r="D144" s="53">
        <v>518449.15</v>
      </c>
      <c r="E144" s="53">
        <f t="shared" si="2"/>
        <v>518449.15</v>
      </c>
      <c r="F144" s="54" t="s">
        <v>233</v>
      </c>
    </row>
    <row r="145" spans="2:6" ht="22.9" customHeight="1" x14ac:dyDescent="0.25">
      <c r="B145" s="79"/>
      <c r="C145" s="54" t="s">
        <v>711</v>
      </c>
      <c r="D145" s="53">
        <v>476958.09</v>
      </c>
      <c r="E145" s="53">
        <f t="shared" si="2"/>
        <v>476958.09</v>
      </c>
      <c r="F145" s="54" t="s">
        <v>233</v>
      </c>
    </row>
    <row r="146" spans="2:6" ht="14.45" customHeight="1" x14ac:dyDescent="0.25">
      <c r="B146" s="79"/>
      <c r="C146" s="54" t="s">
        <v>712</v>
      </c>
      <c r="D146" s="53">
        <v>216225.47</v>
      </c>
      <c r="E146" s="53">
        <f t="shared" si="2"/>
        <v>216225.47</v>
      </c>
      <c r="F146" s="54" t="s">
        <v>233</v>
      </c>
    </row>
    <row r="147" spans="2:6" x14ac:dyDescent="0.25">
      <c r="B147" s="79"/>
      <c r="C147" s="54" t="s">
        <v>713</v>
      </c>
      <c r="D147" s="53">
        <v>216225.47</v>
      </c>
      <c r="E147" s="53">
        <f t="shared" si="2"/>
        <v>216225.47</v>
      </c>
      <c r="F147" s="54" t="s">
        <v>233</v>
      </c>
    </row>
    <row r="148" spans="2:6" x14ac:dyDescent="0.25">
      <c r="B148" s="75" t="s">
        <v>750</v>
      </c>
      <c r="C148" s="54" t="s">
        <v>748</v>
      </c>
      <c r="D148" s="53">
        <v>1683493.0550919729</v>
      </c>
      <c r="E148" s="53">
        <f t="shared" si="2"/>
        <v>1683493.0550919729</v>
      </c>
      <c r="F148" s="54" t="s">
        <v>411</v>
      </c>
    </row>
    <row r="149" spans="2:6" x14ac:dyDescent="0.25">
      <c r="B149" s="77"/>
      <c r="C149" s="54" t="s">
        <v>749</v>
      </c>
      <c r="D149" s="53">
        <v>2421678.8935761224</v>
      </c>
      <c r="E149" s="53">
        <f t="shared" si="2"/>
        <v>2421678.8935761224</v>
      </c>
      <c r="F149" s="54" t="s">
        <v>411</v>
      </c>
    </row>
    <row r="150" spans="2:6" x14ac:dyDescent="0.25">
      <c r="B150" s="54" t="s">
        <v>751</v>
      </c>
      <c r="C150" s="54" t="s">
        <v>752</v>
      </c>
      <c r="D150" s="53">
        <v>193732.28530752199</v>
      </c>
      <c r="E150" s="53">
        <f t="shared" si="2"/>
        <v>193732.28530752199</v>
      </c>
      <c r="F150" s="54" t="s">
        <v>411</v>
      </c>
    </row>
    <row r="151" spans="2:6" ht="14.45" customHeight="1" x14ac:dyDescent="0.25">
      <c r="B151" s="54" t="s">
        <v>754</v>
      </c>
      <c r="C151" s="54" t="s">
        <v>753</v>
      </c>
      <c r="D151" s="53">
        <v>31942.747776270538</v>
      </c>
      <c r="E151" s="53">
        <f t="shared" si="2"/>
        <v>31942.747776270538</v>
      </c>
      <c r="F151" s="54" t="s">
        <v>233</v>
      </c>
    </row>
    <row r="152" spans="2:6" x14ac:dyDescent="0.25">
      <c r="B152" s="54" t="s">
        <v>756</v>
      </c>
      <c r="C152" s="54" t="s">
        <v>755</v>
      </c>
      <c r="D152" s="53">
        <v>8500000</v>
      </c>
      <c r="E152" s="53">
        <v>8500000</v>
      </c>
      <c r="F152" s="54" t="s">
        <v>411</v>
      </c>
    </row>
    <row r="153" spans="2:6" x14ac:dyDescent="0.25">
      <c r="B153" s="75" t="s">
        <v>757</v>
      </c>
      <c r="C153" s="54" t="s">
        <v>759</v>
      </c>
      <c r="D153" s="53">
        <v>104000000</v>
      </c>
      <c r="E153" s="53">
        <f t="shared" si="2"/>
        <v>104000000</v>
      </c>
      <c r="F153" s="54" t="s">
        <v>411</v>
      </c>
    </row>
    <row r="154" spans="2:6" x14ac:dyDescent="0.25">
      <c r="B154" s="76"/>
      <c r="C154" s="54" t="s">
        <v>760</v>
      </c>
      <c r="D154" s="53">
        <v>128500000</v>
      </c>
      <c r="E154" s="53">
        <f t="shared" si="2"/>
        <v>128500000</v>
      </c>
      <c r="F154" s="54" t="s">
        <v>411</v>
      </c>
    </row>
    <row r="155" spans="2:6" x14ac:dyDescent="0.25">
      <c r="B155" s="77"/>
      <c r="C155" s="54" t="s">
        <v>758</v>
      </c>
      <c r="D155" s="53">
        <v>197524000</v>
      </c>
      <c r="E155" s="53">
        <f t="shared" si="2"/>
        <v>197524000</v>
      </c>
      <c r="F155" s="54" t="s">
        <v>411</v>
      </c>
    </row>
    <row r="156" spans="2:6" x14ac:dyDescent="0.25">
      <c r="B156" s="75" t="s">
        <v>761</v>
      </c>
      <c r="C156" s="54" t="s">
        <v>762</v>
      </c>
      <c r="D156" s="53">
        <v>56250000</v>
      </c>
      <c r="E156" s="53">
        <f t="shared" si="2"/>
        <v>56250000</v>
      </c>
      <c r="F156" s="54" t="s">
        <v>411</v>
      </c>
    </row>
    <row r="157" spans="2:6" x14ac:dyDescent="0.25">
      <c r="B157" s="76"/>
      <c r="C157" s="54" t="s">
        <v>763</v>
      </c>
      <c r="D157" s="53">
        <v>102000000</v>
      </c>
      <c r="E157" s="53">
        <f t="shared" si="2"/>
        <v>102000000</v>
      </c>
      <c r="F157" s="54" t="s">
        <v>411</v>
      </c>
    </row>
    <row r="158" spans="2:6" x14ac:dyDescent="0.25">
      <c r="B158" s="77"/>
      <c r="C158" s="54" t="s">
        <v>764</v>
      </c>
      <c r="D158" s="53">
        <v>102000000</v>
      </c>
      <c r="E158" s="53">
        <f t="shared" si="2"/>
        <v>102000000</v>
      </c>
      <c r="F158" s="54" t="s">
        <v>411</v>
      </c>
    </row>
    <row r="161" ht="35.450000000000003" customHeight="1" x14ac:dyDescent="0.25"/>
    <row r="176" ht="28.9" customHeight="1" x14ac:dyDescent="0.25"/>
  </sheetData>
  <mergeCells count="25">
    <mergeCell ref="B140:B142"/>
    <mergeCell ref="B143:B147"/>
    <mergeCell ref="B107:B113"/>
    <mergeCell ref="B103:B106"/>
    <mergeCell ref="B114:B118"/>
    <mergeCell ref="B119:B127"/>
    <mergeCell ref="B135:B139"/>
    <mergeCell ref="B128:B131"/>
    <mergeCell ref="B132:B134"/>
    <mergeCell ref="B153:B155"/>
    <mergeCell ref="B156:B158"/>
    <mergeCell ref="B4:B5"/>
    <mergeCell ref="B6:B7"/>
    <mergeCell ref="B8:B9"/>
    <mergeCell ref="B92:B98"/>
    <mergeCell ref="B99:B102"/>
    <mergeCell ref="B85:B91"/>
    <mergeCell ref="B10:B20"/>
    <mergeCell ref="B21:B31"/>
    <mergeCell ref="B32:B47"/>
    <mergeCell ref="B75:B83"/>
    <mergeCell ref="B48:B55"/>
    <mergeCell ref="B148:B149"/>
    <mergeCell ref="B56:B64"/>
    <mergeCell ref="B65:B74"/>
  </mergeCells>
  <phoneticPr fontId="1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u o s 3 W W H m O w + j A A A A 9 g A A A B I A H A B D b 2 5 m a W c v U G F j a 2 F n Z S 5 4 b W w g o h g A K K A U A A A A A A A A A A A A A A A A A A A A A A A A A A A A h Y 8 x D o I w G I W v Q r r T l r I Q 8 l N i X C U x m h j X p l R o g G J o s d z N w S N 5 B T G K u j m + 7 3 3 D e / f r D f K p a 4 O L G q z u T Y Y i T F G g j O x L b a o M j e 4 U J i j n s B W y E Z U K Z t n Y d L J l h m r n z i k h 3 n v s Y 9 w P F W G U R u R Y b P a y V p 1 A H 1 n / l 0 N t r B N G K s T h 8 B r D G Y 5 i h m O W Y A p k g V B o 8 x X Y v P f Z / k B Y j 6 0 b B 8 W V D V c 7 I E s E 8 v 7 A H 1 B L A w Q U A A I A C A C 6 i z d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o s 3 W S i K R 7 g O A A A A E Q A A A B M A H A B G b 3 J t d W x h c y 9 T Z W N 0 a W 9 u M S 5 t I K I Y A C i g F A A A A A A A A A A A A A A A A A A A A A A A A A A A A C t O T S 7 J z M 9 T C I b Q h t Y A U E s B A i 0 A F A A C A A g A u o s 3 W W H m O w + j A A A A 9 g A A A B I A A A A A A A A A A A A A A A A A A A A A A E N v b m Z p Z y 9 Q Y W N r Y W d l L n h t b F B L A Q I t A B Q A A g A I A L q L N 1 k P y u m r p A A A A O k A A A A T A A A A A A A A A A A A A A A A A O 8 A A A B b Q 2 9 u d G V u d F 9 U e X B l c 1 0 u e G 1 s U E s B A i 0 A F A A C A A g A u o s 3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F I H M R k 4 o p F q K 9 I K w q 8 M T M A A A A A A g A A A A A A E G Y A A A A B A A A g A A A A F y p T L 7 e B O V I R a N b f F 0 C T w 6 X q Q n j T g S H T 4 W 6 A n E P c m W c A A A A A D o A A A A A C A A A g A A A A m o b 9 v T / U I N c 6 f P e u h C P 2 C 1 f F u X 2 h y H c n y f O V j f C I N a d Q A A A A w J 1 B D k + f t P R N z M k G g G H f a 2 E h I R N I a 9 N Z V b V g r r x 4 C P x p Q v l D + l N R K j 3 b 4 L 8 C s q w r C z N j k h N c + T w 0 o n j e G H o x e M R B N k V Z 1 a Q 5 M J 0 l e Z R I M J p A A A A A F Z A 3 Q j A o l 4 c g r M V w L h W s z d x q k r f F C n v M X F Z h w e 1 y W k m I M s z x z c F j P 6 A g 2 Y C k r Z 3 n a e 1 0 8 h V j z l 3 q R c T n T U S U j Q = = < / D a t a M a s h u p > 
</file>

<file path=customXml/itemProps1.xml><?xml version="1.0" encoding="utf-8"?>
<ds:datastoreItem xmlns:ds="http://schemas.openxmlformats.org/officeDocument/2006/customXml" ds:itemID="{19D5DB73-BCE0-4644-9C5B-D981D43E8B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29</vt:i4>
      </vt:variant>
    </vt:vector>
  </HeadingPairs>
  <TitlesOfParts>
    <vt:vector size="34" baseType="lpstr">
      <vt:lpstr>PRESUPUESTO</vt:lpstr>
      <vt:lpstr>pres viejo</vt:lpstr>
      <vt:lpstr>Costos</vt:lpstr>
      <vt:lpstr>Listas</vt:lpstr>
      <vt:lpstr>LISTA DE PRECIOS</vt:lpstr>
      <vt:lpstr>Conexión_domiciliaria_de_cloaca</vt:lpstr>
      <vt:lpstr>Construccion_Bocas_de_registro</vt:lpstr>
      <vt:lpstr>Construcción_cámara</vt:lpstr>
      <vt:lpstr>Cruces</vt:lpstr>
      <vt:lpstr>Ejecucion_Bocas_de_acceso_y_ventilacion</vt:lpstr>
      <vt:lpstr>Eliminacion_de_materia_organica_y_solidos_suspendidos</vt:lpstr>
      <vt:lpstr>Empalme</vt:lpstr>
      <vt:lpstr>Estación_de_bombeo</vt:lpstr>
      <vt:lpstr>Excavación_cloaca_Avance_bueno</vt:lpstr>
      <vt:lpstr>Excavación_cloaca_Avance_malo</vt:lpstr>
      <vt:lpstr>Excavación_cloaca_Avance_medio</vt:lpstr>
      <vt:lpstr>Hormigón</vt:lpstr>
      <vt:lpstr>Pavimento_y_veredas</vt:lpstr>
      <vt:lpstr>Planta_tratamiento_efluente_cloacal_Compacta</vt:lpstr>
      <vt:lpstr>Provisión_y_colocación_de_cañería_de_Hierro_Dúctil</vt:lpstr>
      <vt:lpstr>Provisión_y_colocación_de_cañería_de_PEAD_CL_10</vt:lpstr>
      <vt:lpstr>Provisión_y_colocación_de_cañería_de_PEAD_CL_6</vt:lpstr>
      <vt:lpstr>Provisión_y_colocación_de_cañería_de_PEAD_CL_8</vt:lpstr>
      <vt:lpstr>Provisión_y_colocación_de_cañería_de_PRFV_Clase_10</vt:lpstr>
      <vt:lpstr>Provisión_y_colocación_de_cañería_de_PRFV_Clase_6</vt:lpstr>
      <vt:lpstr>Provisión_y_colocación_de_cañería_de_PRFV_Cloacal</vt:lpstr>
      <vt:lpstr>Provisión_y_colocación_de_cañería_de_PRFV_Cloacal_con_Tunelera</vt:lpstr>
      <vt:lpstr>Provisión_y_colocación_de_cañería_de_PVC_Clase_10</vt:lpstr>
      <vt:lpstr>Provisión_y_colocación_de_cañería_de_PVC_Clase_4</vt:lpstr>
      <vt:lpstr>Provisión_y_colocación_de_cañería_de_PVC_Clase_6</vt:lpstr>
      <vt:lpstr>Relleno_Suelo_seleccionado</vt:lpstr>
      <vt:lpstr>Válvula_de_aire_triple_efecto</vt:lpstr>
      <vt:lpstr>Válvula_mariposa</vt:lpstr>
      <vt:lpstr>Válvulas_esclusas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Administrador</cp:lastModifiedBy>
  <dcterms:created xsi:type="dcterms:W3CDTF">2023-03-01T14:45:22Z</dcterms:created>
  <dcterms:modified xsi:type="dcterms:W3CDTF">2025-09-29T16:12:34Z</dcterms:modified>
</cp:coreProperties>
</file>