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dor\Desktop\itemizado 1-10-2025\"/>
    </mc:Choice>
  </mc:AlternateContent>
  <xr:revisionPtr revIDLastSave="0" documentId="13_ncr:1_{8EAEA52B-4730-4831-8AB2-46B3D45AF2ED}" xr6:coauthVersionLast="47" xr6:coauthVersionMax="47" xr10:uidLastSave="{00000000-0000-0000-0000-000000000000}"/>
  <workbookProtection workbookAlgorithmName="SHA-512" workbookHashValue="atWnLu8kpAeLVth8WfYdhBY+jx8p+gK4qDr4vQ5QO42+1I9Q4/R5Da+1mbYWqBxya5JqnPVNj0Gh/Ng7oyr9yQ==" workbookSaltValue="U+8C/Vcwr9UBPU136K5oIQ==" workbookSpinCount="100000" lockStructure="1"/>
  <bookViews>
    <workbookView xWindow="-120" yWindow="-120" windowWidth="20730" windowHeight="11160" xr2:uid="{00000000-000D-0000-FFFF-FFFF00000000}"/>
  </bookViews>
  <sheets>
    <sheet name="Presupuesto" sheetId="3" r:id="rId1"/>
    <sheet name="Costos" sheetId="2" state="hidden" r:id="rId2"/>
    <sheet name="Listas" sheetId="4" state="hidden" r:id="rId3"/>
  </sheets>
  <definedNames>
    <definedName name="Accesorios_Agua">Listas!$AB$4:$AB$17</definedName>
    <definedName name="Accesorios_Cloacales">Listas!$AG$4:$AG$19</definedName>
    <definedName name="Accesorios_Válvulas">Listas!$AF$4:$AF$12</definedName>
    <definedName name="ACERO_EN_BARRAS_PARA_HORMIGÓN">Listas!$K$4</definedName>
    <definedName name="Bombas_Sumergibles_Estacionaria_Vertical_">Listas!$AI$4:$AI$9</definedName>
    <definedName name="BOMBEO_HORMIGON">Listas!$J$4:$J$9</definedName>
    <definedName name="CÁMARAS_DE_INSPECCIÓN">Listas!$O$4:$O$7</definedName>
    <definedName name="CAÑERÍAS_DE_HORMIGON_PREMOLDEADO">Listas!$L$4:$L$15</definedName>
    <definedName name="Caño_A°">Listas!$AK$4:$AK$16</definedName>
    <definedName name="Caños_acero_inoxidable_para_perforaciones">Listas!$AM$4:$AM$20</definedName>
    <definedName name="Caños_acero_negro_para_perforaciones">Listas!$AL$4:$AL$19</definedName>
    <definedName name="Caños_HºGº_para_perforaciones">Listas!$AO$4:$AO$11</definedName>
    <definedName name="Caños_PEAD_PN10">Listas!$W$4:$W$29</definedName>
    <definedName name="Caños_PEAD_PN6">Listas!$U$4:$U$23</definedName>
    <definedName name="Caños_PEAD_PN8">Listas!$V$4:$V$23</definedName>
    <definedName name="Caños_PRFV">Listas!$AA$4:$AA$6</definedName>
    <definedName name="Caños_PRFV_Clase_10_SN_5.000">Listas!$Z$4:$Z$13</definedName>
    <definedName name="Caños_PRFV_Clase_6_SN_5.000">Listas!$Y$4:$Y$13</definedName>
    <definedName name="Caños_PRFV_Cloacal_SN_5.000">Listas!$X$4:$X$13</definedName>
    <definedName name="Caños_PVC_Clase_10">Listas!$R$4:$R$20</definedName>
    <definedName name="Caños_PVC_clase_4">Listas!$T$4:$T$14</definedName>
    <definedName name="Caños_PVC_clase_6">Listas!$S$4:$S$20</definedName>
    <definedName name="Conexión_Domiciliaria_Agua">Listas!$AH$4:$AH$8</definedName>
    <definedName name="Cuplas_de_H°G°_perforaciones">Listas!$AP$4:$AP$11</definedName>
    <definedName name="Filtros_perforaciones">Listas!$AR$4:$AR$17</definedName>
    <definedName name="HORMIGÓN_DE_LIMPIEZA_">Listas!$I$4</definedName>
    <definedName name="HORMIGÓN_PARA_CONDUCTOS">Listas!$H$4:$H$5</definedName>
    <definedName name="MOVIMIENTO_DE_SUELO">Listas!$F$4:$F$8</definedName>
    <definedName name="PAVIMENTOS">Listas!$P$4</definedName>
    <definedName name="PDLC">Listas!$AS$4:$AS$37</definedName>
    <definedName name="PERFORACIONES">Listas!$AN$4:$AN$6</definedName>
    <definedName name="PERFORACIONES_cuplas_de_H°G°">Listas!$AP$4:$AP$11</definedName>
    <definedName name="PERFORACIONES_filtros">Listas!$AR$4:$AR$17</definedName>
    <definedName name="PERFORACIONES_Válvulas_esclusas">Listas!$AQ$4:$AQ$10</definedName>
    <definedName name="RUBRO">Listas!$B$4:$B$44</definedName>
    <definedName name="Seleccionar_rubro">Listas!$B$48</definedName>
    <definedName name="SUMIDEROS_PARA_CALLES_DE_TIERRA">Listas!$M$4:$M$7</definedName>
    <definedName name="SUMIDEROS_PARA_CALLES_PAVIMENTADAS">Listas!$N$4:$N$7</definedName>
    <definedName name="TRANSPORTE_DE_SUELO_SOBRANTE">Listas!$G$3:$G$9</definedName>
    <definedName name="Válvulas">Listas!$AE$4:$AE$16</definedName>
    <definedName name="Válvulas_de_retención">Listas!$AD$4:$AD$11</definedName>
    <definedName name="Válvulas_esclusa">Listas!$AC$4:$AC$15</definedName>
    <definedName name="Válvulas_esclusas_perforaciones">Listas!$AQ$4:$AQ$10</definedName>
    <definedName name="Varios">Listas!$AJ$4:$AJ$14</definedName>
    <definedName name="VEREDAS">Listas!$Q$4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3" l="1"/>
  <c r="E46" i="3"/>
  <c r="E45" i="3"/>
  <c r="E44" i="3"/>
  <c r="E43" i="3"/>
  <c r="E42" i="3"/>
  <c r="E41" i="3"/>
  <c r="E40" i="3"/>
  <c r="E39" i="3"/>
  <c r="E317" i="2"/>
  <c r="E315" i="2"/>
  <c r="E316" i="2"/>
  <c r="E313" i="2"/>
  <c r="E314" i="2"/>
  <c r="E58" i="2"/>
  <c r="E57" i="2"/>
  <c r="E56" i="2"/>
  <c r="E55" i="2"/>
  <c r="E15" i="2"/>
  <c r="E14" i="2"/>
  <c r="E13" i="2"/>
  <c r="E12" i="2"/>
  <c r="E11" i="2"/>
  <c r="E10" i="2"/>
  <c r="E11" i="3" l="1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10" i="3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E13" i="3" s="1"/>
  <c r="F10" i="2"/>
  <c r="F9" i="2"/>
  <c r="F8" i="2"/>
  <c r="F7" i="2"/>
  <c r="F6" i="2"/>
  <c r="F5" i="2"/>
  <c r="F4" i="2"/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0" i="3"/>
  <c r="M10" i="3" s="1"/>
  <c r="D10" i="3"/>
  <c r="M12" i="3" l="1"/>
  <c r="M11" i="3"/>
  <c r="M13" i="3" l="1"/>
  <c r="M14" i="3" l="1"/>
  <c r="M15" i="3" s="1"/>
  <c r="M16" i="3" s="1"/>
  <c r="M19" i="3" s="1"/>
</calcChain>
</file>

<file path=xl/sharedStrings.xml><?xml version="1.0" encoding="utf-8"?>
<sst xmlns="http://schemas.openxmlformats.org/spreadsheetml/2006/main" count="1838" uniqueCount="535">
  <si>
    <t>m.l.</t>
  </si>
  <si>
    <t>Caño PVC diametro  50 mm  Clase 10</t>
  </si>
  <si>
    <t>Caño PVC diametro  63 mm  Clase 10</t>
  </si>
  <si>
    <t>Caño PVC diametro  75 mm  Clase 10</t>
  </si>
  <si>
    <t>Caño PVC diametro  90 mm  Clase 10</t>
  </si>
  <si>
    <t>Caño PVC diametro  110 mm  Clase 10</t>
  </si>
  <si>
    <t>Caño PVC diametro  125 mm  Clase 10</t>
  </si>
  <si>
    <t>Caño PVC diametro  140 mm  Clase 10</t>
  </si>
  <si>
    <t>Caño PVC diametro  160 mm  Clase 10</t>
  </si>
  <si>
    <t>Caño PVC diametro  200  mm  Clase 10</t>
  </si>
  <si>
    <t>Caño PVC diametro  225  mm  Clase 10</t>
  </si>
  <si>
    <t>Caño PVC diametro  250  mm  Clase 10</t>
  </si>
  <si>
    <t>Caño PVC diametro  315 mm  Clase 10</t>
  </si>
  <si>
    <t>Caño PVC diametro  355 mm  Clase 10</t>
  </si>
  <si>
    <t>Caño PVC diametro  400 mm  Clase 10</t>
  </si>
  <si>
    <t>Caño PVC diametro  450 mm  Clase 10</t>
  </si>
  <si>
    <t>Caño PVC diametro  500 mm  Clase 10</t>
  </si>
  <si>
    <t>Caño PVC diametro  630 mm  Clase 10</t>
  </si>
  <si>
    <t>Caño PVC diametro  50 mm  Clase 6</t>
  </si>
  <si>
    <t>Caño PVC diametro  63 mm  Clase 6</t>
  </si>
  <si>
    <t>Caño PVC diametro  75 mm  Clase 6</t>
  </si>
  <si>
    <t>Caño PVC diametro  90 mm  Clase 6</t>
  </si>
  <si>
    <t>Caño PVC diametro  110 mm  Clase 6</t>
  </si>
  <si>
    <t>Caño PVC diametro  125 mm  Clase 6</t>
  </si>
  <si>
    <t>Caño PVC diametro  140 mm  Clase 6</t>
  </si>
  <si>
    <t>Caño PVC diametro  160 mm  Clase 6</t>
  </si>
  <si>
    <t>Caño PVC diametro  200  mm  Clase 6</t>
  </si>
  <si>
    <t>Caño PVC diametro  225  mm  Clase 6</t>
  </si>
  <si>
    <t>Caño PVC diametro  250  mm  Clase 6</t>
  </si>
  <si>
    <t>Caño PVC diametro  315 mm  Clase 6</t>
  </si>
  <si>
    <t>Caño PVC diametro  355 mm  Clase 6</t>
  </si>
  <si>
    <t>Caño PVC diametro  400 mm  Clase 6</t>
  </si>
  <si>
    <t>Caño PVC diametro  450 mm  Clase 6</t>
  </si>
  <si>
    <t>Caño PVC diametro  500 mm  Clase 6</t>
  </si>
  <si>
    <t>Caño PVC diametro  630 mm  Clase 6</t>
  </si>
  <si>
    <t>Caño PVC diametro  80 mm  Clase  4</t>
  </si>
  <si>
    <t>Caño PVC diametro  110 mm  Clase  4</t>
  </si>
  <si>
    <t>Caño PVC diametro  160 mm  Clase  4</t>
  </si>
  <si>
    <t>Caño PVC diametro  200 mm  Clase  4</t>
  </si>
  <si>
    <t>Caño PVC diametro  250 mm  Clase  4</t>
  </si>
  <si>
    <t>Caño PVC diametro  315 mm  Clase  4</t>
  </si>
  <si>
    <t>Caño PVC diametro  355 mm  Clase  4</t>
  </si>
  <si>
    <t>Caño PVC diametro  400 mm  Clase  4</t>
  </si>
  <si>
    <t>Caño PVC diametro  450 mm  Clase  4</t>
  </si>
  <si>
    <t>Caño PVC diametro  500 mm  Clase  4</t>
  </si>
  <si>
    <t>Caño PVC diametro  630 mm  Clase  4</t>
  </si>
  <si>
    <t>Caño PEAD PE 100 PN6 diametro 40 mm</t>
  </si>
  <si>
    <t>Caño PEAD PE 100 PN6 diametro 50 mm</t>
  </si>
  <si>
    <t>Caño PEAD PE 100 PN6 diametro 63 mm</t>
  </si>
  <si>
    <t>Caño PEAD PE 100 PN6 diametro 75 mm</t>
  </si>
  <si>
    <t>Caño PEAD PE 100 PN6 diametro 90 mm</t>
  </si>
  <si>
    <t>Caño PEAD PE 100 PN6 diametro 110 mm</t>
  </si>
  <si>
    <t>Caño PEAD PE 100 PN6 diametro 125 mm</t>
  </si>
  <si>
    <t>Caño PEAD PE 100 PN6 diametro 140 mm</t>
  </si>
  <si>
    <t>Caño PEAD PE 100 PN6 diametro 160 mm</t>
  </si>
  <si>
    <t>Caño PEAD PE 100 PN6 diametro 180 mm</t>
  </si>
  <si>
    <t>Caño PEAD PE 100 PN6 diametro 200 mm</t>
  </si>
  <si>
    <t>Caño PEAD PE 100 PN6 diametro 225 mm</t>
  </si>
  <si>
    <t>Caño PEAD PE 100 PN6 diametro 250 mm</t>
  </si>
  <si>
    <t>Caño PEAD PE 100 PN6 diametro 280 mm</t>
  </si>
  <si>
    <t>Caño PEAD PE 100 PN6 diametro 315 mm</t>
  </si>
  <si>
    <t>Caño PEAD PE 100 PN6 diametro 355 mm</t>
  </si>
  <si>
    <t>Caño PEAD PE 100 PN6 diametro 400 mm</t>
  </si>
  <si>
    <t>Caño PEAD PE 100 PN6 diametro 450 mm</t>
  </si>
  <si>
    <t>Caño PEAD PE 100 PN6 diametro 500 mm</t>
  </si>
  <si>
    <t>Caño PEAD PE 100 PN6 diametro 630 mm</t>
  </si>
  <si>
    <t>Caño PEAD PE 100 PN8 diametro 40 mm</t>
  </si>
  <si>
    <t>Caño PEAD PE 100 PN8 diametro 50 mm</t>
  </si>
  <si>
    <t>Caño PEAD PE 100 PN8 diametro 63 mm</t>
  </si>
  <si>
    <t>Caño PEAD PE 100 PN8 diametro 75 mm</t>
  </si>
  <si>
    <t>Caño PEAD PE 100 PN8 diametro 90 mm</t>
  </si>
  <si>
    <t>Caño PEAD PE 100 PN8 diametro 110 mm</t>
  </si>
  <si>
    <t>Caño PEAD PE 100 PN8 diametro 125 mm</t>
  </si>
  <si>
    <t>Caño PEAD PE 100 PN8 diametro 140 mm</t>
  </si>
  <si>
    <t>Caño PEAD PE 100 PN8 diametro 160 mm</t>
  </si>
  <si>
    <t>Caño PEAD PE 100 PN8 diametro 180 mm</t>
  </si>
  <si>
    <t>Caño PEAD PE 100 PN8 diametro 200 mm</t>
  </si>
  <si>
    <t>Caño PEAD PE 100 PN8 diametro 225 mm</t>
  </si>
  <si>
    <t>Caño PEAD PE 100 PN8 diametro 250 mm</t>
  </si>
  <si>
    <t>Caño PEAD PE 100 PN8 diametro 280 mm</t>
  </si>
  <si>
    <t>Caño PEAD PE 100 PN8 diametro 315 mm</t>
  </si>
  <si>
    <t>Caño PEAD PE 100 PN8 diametro 355 mm</t>
  </si>
  <si>
    <t>Caño PEAD PE 100 PN8 diametro 400 mm</t>
  </si>
  <si>
    <t>Caño PEAD PE 100 PN8 diametro 450 mm</t>
  </si>
  <si>
    <t>Caño PEAD PE 100 PN8 diametro 500 mm</t>
  </si>
  <si>
    <t>Caño PEAD PE 100 PN8 diametro 630 mm</t>
  </si>
  <si>
    <t>Caño PEAD PE 100 PN 10 diametro 25</t>
  </si>
  <si>
    <t>Caño PEAD PE 100 PN 10 diametro 32</t>
  </si>
  <si>
    <t>Caño PEAD PE 100 PN 10 diametro 40</t>
  </si>
  <si>
    <t>Caño PEAD PE 100 PN 10 diametro 50</t>
  </si>
  <si>
    <t>Caño PEAD PE 100 PN 10 diametro 63</t>
  </si>
  <si>
    <t>Caño PEAD PE 100 PN 10 diametro 75</t>
  </si>
  <si>
    <t>Caño PEAD PE 100 PN 10 diametro 90</t>
  </si>
  <si>
    <t>Caño PEAD PE 100 PN 10 diametro 110</t>
  </si>
  <si>
    <t>Caño PEAD PE 100 PN 10 diametro 125</t>
  </si>
  <si>
    <t>Caño PEAD PE 100 PN 10 diametro 140</t>
  </si>
  <si>
    <t>Caño PEAD PE 100 PN 10 diametro 160</t>
  </si>
  <si>
    <t>Caño PEAD PE 100 PN 10 diametro 180</t>
  </si>
  <si>
    <t>Caño PEAD PE 100 PN 10 diametro 200</t>
  </si>
  <si>
    <t>Caño PEAD PE 100 PN 10 diametro 225</t>
  </si>
  <si>
    <t>Caño PEAD PE 100 PN 10 diametro 250</t>
  </si>
  <si>
    <t>Caño PEAD PE 100 PN 10 diametro 280</t>
  </si>
  <si>
    <t>Caño PEAD PE 100 PN 10 diametro 315</t>
  </si>
  <si>
    <t>Caño PEAD PE 100 PN 10 diametro 355</t>
  </si>
  <si>
    <t>Caño PEAD PE 100 PN 10 diametro 400</t>
  </si>
  <si>
    <t>Caño PEAD PE 100 PN 10 diametro 450</t>
  </si>
  <si>
    <t>Caño PEAD PE 100 PN 10 diametro 500</t>
  </si>
  <si>
    <t>Caño PEAD PE 100 PN 10 diametro 560</t>
  </si>
  <si>
    <t>Caño PEAD PE 100 PN 10 diametro 630</t>
  </si>
  <si>
    <t>Caño PEAD PE 100 PN 10 diametro 710</t>
  </si>
  <si>
    <t>Caño PEAD PE 100 PN 10 diametro 800</t>
  </si>
  <si>
    <t>Caño PEAD PE 100 PN 10 diametro 900</t>
  </si>
  <si>
    <t>Caños PRFV</t>
  </si>
  <si>
    <t>Caño PRFV diametro  300 mm  Cloacal SN 5.000</t>
  </si>
  <si>
    <t>Caño PRFV diametro  400 mm  Cloacal SN 5.000</t>
  </si>
  <si>
    <t>Caño PRFV diametro  500 mm  Cloacal SN 5.000</t>
  </si>
  <si>
    <t>Caño PRFV diametro  600 mm  Cloacal SN 5.000</t>
  </si>
  <si>
    <t>Caño PRFV diametro  700 mm  Cloacal SN 5.000</t>
  </si>
  <si>
    <t>Caño PRFV diametro  800 mm  Cloacal SN 5.000</t>
  </si>
  <si>
    <t>Caño PRFV diametro  900 mm  Cloacal SN 5.000</t>
  </si>
  <si>
    <t>Caño PRFV diametro  1000 mm  Cloacal SN 5.000</t>
  </si>
  <si>
    <t>Caño PRFV diametro  1100 mm  Cloacal SN 5.000</t>
  </si>
  <si>
    <t>Caño PRFV diametro  1200 mm  Cloacal SN 5.000</t>
  </si>
  <si>
    <t>Caño PRFV diametro  300 mm  Clase 6 SN 5.000</t>
  </si>
  <si>
    <t>Caño PRFV diametro  400 mm  Clase 6 SN 5.000</t>
  </si>
  <si>
    <t>Caño PRFV diametro  500 mm  Clase 6 SN 5.000</t>
  </si>
  <si>
    <t>Caño PRFV diametro  600 mm  Clase 6 SN 5.000</t>
  </si>
  <si>
    <t>Caño PRFV diametro  700 mm  Clase 6 SN 5.000</t>
  </si>
  <si>
    <t>Caño PRFV diametro  800 mm  Clase 6 SN 5.000</t>
  </si>
  <si>
    <t>Caño PRFV diametro  900 mm  Clase 6 SN 5.000</t>
  </si>
  <si>
    <t>Caño PRFV diametro  1000 mm  Clase 6 SN 5.000</t>
  </si>
  <si>
    <t>Caño PRFV diametro  1100 mm  Clase 6 SN 5.000</t>
  </si>
  <si>
    <t>Caño PRFV diametro  1200 mm  Clase 6 SN 5.000</t>
  </si>
  <si>
    <t>Caño PRFV diametro  300 mm  Clase 10 SN 5.000</t>
  </si>
  <si>
    <t>Caño PRFV diametro  400 mm  Clase 10 SN 5.000</t>
  </si>
  <si>
    <t>Caño PRFV diametro  500 mm  Clase 10 SN 5.000</t>
  </si>
  <si>
    <t>Caño PRFV diametro  600 mm  Clase 10 SN 5.000</t>
  </si>
  <si>
    <t>Caño PRFV diametro  700 mm  Clase 10 SN 5.000</t>
  </si>
  <si>
    <t>Caño PRFV diametro  800 mm  Clase 10 SN 5.000</t>
  </si>
  <si>
    <t>Caño PRFV diametro  900 mm  Clase 10 SN 5.000</t>
  </si>
  <si>
    <t>Caño PRFV diametro  1000 mm  Clase 10 SN 5.000</t>
  </si>
  <si>
    <t>Caño PRFV diametro  1100 mm  Clase 10 SN 5.000</t>
  </si>
  <si>
    <t>Caño PRFV diametro  1200 mm  Clase 10 SN 5.000</t>
  </si>
  <si>
    <t>Caño PRFV diametro  800 mm  Clase 6      SN 10.000</t>
  </si>
  <si>
    <t>Caño PRFV diametro  1000 mm  Clase 6    SN 10.000</t>
  </si>
  <si>
    <t>Caño PRFV diametro  1200 mm  Clase 6    SN 10.000</t>
  </si>
  <si>
    <t>un.</t>
  </si>
  <si>
    <t>Accesorios Agua</t>
  </si>
  <si>
    <t>Ramal Te 110x75  Junta Elastica</t>
  </si>
  <si>
    <t>Curva a 45º diametro 160 mm</t>
  </si>
  <si>
    <t>Curva a 45º diametro 200 mm</t>
  </si>
  <si>
    <t>Curva a 90º diametro 160 mm</t>
  </si>
  <si>
    <t>Curva a 90º diametro 200 mm</t>
  </si>
  <si>
    <t>Curva a 90º diametro 315 mm</t>
  </si>
  <si>
    <t>Curva a 90º diametro 355 mm</t>
  </si>
  <si>
    <t>Tapa ciega hembra diam. 160 mm</t>
  </si>
  <si>
    <t>Caja H° F° tipo Brasero para VE</t>
  </si>
  <si>
    <t>Hidrante a bola</t>
  </si>
  <si>
    <t>Hidrante a resorte</t>
  </si>
  <si>
    <t>Caja para hidrante</t>
  </si>
  <si>
    <t>Marco y tapa de HºFº para vereda</t>
  </si>
  <si>
    <t>Marco y tapa de HºFº para calzada</t>
  </si>
  <si>
    <t>Válvulas</t>
  </si>
  <si>
    <t xml:space="preserve">Valvula esclusa 65 mm </t>
  </si>
  <si>
    <t>Valvula esclusa 75 mm</t>
  </si>
  <si>
    <t xml:space="preserve">Valvula esclusa 90 mm </t>
  </si>
  <si>
    <t>Válvula esclusa doble brida Euro 65 mm</t>
  </si>
  <si>
    <t>Válvula esclusa doble brida Euro 80 mm</t>
  </si>
  <si>
    <t>Válvula esclusa doble brida Euro 100 mm</t>
  </si>
  <si>
    <t>Válvula esclusa doble brida Euro 150 mm</t>
  </si>
  <si>
    <t>Válvula esclusa doble brida Euro 200 mm</t>
  </si>
  <si>
    <t>Válvula esclusa doble brida Euro 250 mm</t>
  </si>
  <si>
    <t>Válvula esclusa doble brida Euro 300 mm</t>
  </si>
  <si>
    <t>Válvula esclusa doble brida Euro 400 mm</t>
  </si>
  <si>
    <t>Válvula esclusa doble brida Euro 500 mm</t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</si>
  <si>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2,5"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</si>
  <si>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3"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</si>
  <si>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4"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</si>
  <si>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6"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</si>
  <si>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8"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</si>
  <si>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10"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</si>
  <si>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12"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</si>
  <si>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16" PN16</t>
    </r>
  </si>
  <si>
    <t>Valvula mariposa 400mm</t>
  </si>
  <si>
    <t>Valvula mariposa 500mm</t>
  </si>
  <si>
    <t>Valvula mariposa 600mm</t>
  </si>
  <si>
    <t>Valvula mariposa 700mm</t>
  </si>
  <si>
    <t>Valvula mariposa 300mm</t>
  </si>
  <si>
    <t>valvula Aire triple accion 200 mm</t>
  </si>
  <si>
    <t>valvula Aire triple accion 150 mm</t>
  </si>
  <si>
    <t>valvula Aire triple accion 80/100 mm</t>
  </si>
  <si>
    <t>valvula Aire triple accion 50/65 mm</t>
  </si>
  <si>
    <t>Válvula reguladora de presión Genebre 2,5"</t>
  </si>
  <si>
    <t>Válvula reguladora de presión Genebre 3"</t>
  </si>
  <si>
    <t>Hidrante a resorte 75 mm</t>
  </si>
  <si>
    <t>CAUDALIMETRO 8"- 2500-G  (Grooved)</t>
  </si>
  <si>
    <t>Accesorios Válvulas</t>
  </si>
  <si>
    <t>Abrazadera doble bulon c/racord 63x25</t>
  </si>
  <si>
    <t>Abrazadera doble bulon c/racord 75x25</t>
  </si>
  <si>
    <t>Abrazadera doble bulon c/racord 90x25</t>
  </si>
  <si>
    <t>Abrazadera doble bulon c/racord 110x25</t>
  </si>
  <si>
    <t>Caja de hierro para válvula</t>
  </si>
  <si>
    <t>Caja de hierro para válvula de incendio</t>
  </si>
  <si>
    <t>Adaptador de brida para válvula 100 mm</t>
  </si>
  <si>
    <t>Adaptador de brida para válvula 150 mm</t>
  </si>
  <si>
    <t>Adaptador de brida para válvula 200 mm</t>
  </si>
  <si>
    <t>Accesorios Cloacales</t>
  </si>
  <si>
    <t>Ramal a 45º  espiga-enchufe 110/110</t>
  </si>
  <si>
    <t>Ramal a 45º  espiga-enchufe 160/110</t>
  </si>
  <si>
    <t>Ramal a 45º  espiga-enchufe 200/110</t>
  </si>
  <si>
    <t>Ramal a 45º  espiga-enchufe 160/160</t>
  </si>
  <si>
    <t>Ramal a 45º  espiga-enchufe 250/160</t>
  </si>
  <si>
    <t>Ramal a 45º  espiga-enchufe 315/160</t>
  </si>
  <si>
    <t>Tapa  y marco tipo H°F° tipo Spar 37x18</t>
  </si>
  <si>
    <t>Reducción excentrica 160/110</t>
  </si>
  <si>
    <t>Conexión Domiciliaria Agua</t>
  </si>
  <si>
    <t>Caja PRFV 40x20x18 c/piso Aprobada</t>
  </si>
  <si>
    <t>Caja PRFV 20x20x18 c/piso Aprobada</t>
  </si>
  <si>
    <t>Valvula Esferica Bce. Dn 15 (R25 xTL 3/4")</t>
  </si>
  <si>
    <t>Medidor 3 m3/h Clase 3</t>
  </si>
  <si>
    <t>Soporte de A° I° p/med c/ Valvula de Ret. Inc.</t>
  </si>
  <si>
    <t xml:space="preserve">Bombas Sumergibles Estacionaria Vertical </t>
  </si>
  <si>
    <t>KSB tipo KRTK 100-254/114UEG-S Q=32 l/s H=16 mca</t>
  </si>
  <si>
    <t>KSB tipo Amarex NF 100-220/044ULG-165 Q=26 l/s H=4 mca</t>
  </si>
  <si>
    <t>KSB tipo KRTK 80-253/152UEG-S Q=36 l/s H=20 mca</t>
  </si>
  <si>
    <t>KSB tipo KRTK 100-254/54UEG-S Q=30 l/s H=10,7 mca</t>
  </si>
  <si>
    <t>KSB tipo Ama-Porter 5 01ND Q=17,4 l/s H=6 mca</t>
  </si>
  <si>
    <t>KSB tipo KRTK 200-403/654UEG-S Q=200 l/s H=24 mca</t>
  </si>
  <si>
    <t>tn.</t>
  </si>
  <si>
    <t>Varios</t>
  </si>
  <si>
    <t>Cemento Portland (bolsa x 50 kg)</t>
  </si>
  <si>
    <t>Cemento Fillerizado Portland (granel)</t>
  </si>
  <si>
    <t>Arena silícea</t>
  </si>
  <si>
    <t>m3</t>
  </si>
  <si>
    <t>Agregado grueso 10-30</t>
  </si>
  <si>
    <t>Agregado grueso 6-20</t>
  </si>
  <si>
    <t>kg</t>
  </si>
  <si>
    <t>Acero en barras 8mm.</t>
  </si>
  <si>
    <t>Suelo Seleccionado</t>
  </si>
  <si>
    <t>bolsa</t>
  </si>
  <si>
    <t>Cal Hidráulica bolsa 25kg</t>
  </si>
  <si>
    <t>Cascote</t>
  </si>
  <si>
    <t>m2</t>
  </si>
  <si>
    <t>Baldosas Calcáreas</t>
  </si>
  <si>
    <t>m</t>
  </si>
  <si>
    <t>Caño A°</t>
  </si>
  <si>
    <t>Caño A° d = 20"</t>
  </si>
  <si>
    <t>Caño A° d = 18"</t>
  </si>
  <si>
    <t>Caño A° d = 16"</t>
  </si>
  <si>
    <t>Caño A° d = 14"</t>
  </si>
  <si>
    <t>Caño A° d = 12"</t>
  </si>
  <si>
    <t>Caño A° d = 10"</t>
  </si>
  <si>
    <t>Caño A° d = 8"</t>
  </si>
  <si>
    <t>Caño A° d = 6"</t>
  </si>
  <si>
    <t>Caño A° d = 5"</t>
  </si>
  <si>
    <t>Caño A° d = 4"</t>
  </si>
  <si>
    <t>Caño A° d = 3"</t>
  </si>
  <si>
    <t>Caño A° d = 2,5"</t>
  </si>
  <si>
    <t>Caño A° d = 2"</t>
  </si>
  <si>
    <t>PERFORACIONES</t>
  </si>
  <si>
    <t>Caños de acero negro con costura, espesor -CAÑO C/C API 5L X56 16" SCH 20 Ø 406,4 X 7,92 x 12 mtsdiametro (Ø) 16"</t>
  </si>
  <si>
    <t>Caños de acero negro con costura, espesor -CAÑO C/C API TRI (ASTM A53 B/API 5L B/API 5L X42) 14'' SCH 20 Ø 355,6 X 7,92 mm x 12 mtsdiametro (Ø) 14"</t>
  </si>
  <si>
    <t>Caños de acero negro con costura, espesor -CAÑO C/C API TRI (ASTM A53 B/API 5L B/API 5L X42) 12'' SCH 20 Ø 323,8 X 6,4 mm x 12 mtsdiametro (Ø) 12"</t>
  </si>
  <si>
    <t>Caños de acero negro con costura, espesor -CAÑO C/C API TRI (ASTM A53 B/API 5L B/API 5L X42) 10'' SCH 20 Ø 273 X 6,4 mm x 12 mtsdiametro (Ø) 10"</t>
  </si>
  <si>
    <t>Caños de acero negro con costura, espesor -CAÑO C/C API TRI (ASTM A53 B/API 5L B/API 5L X42) 8'' SCH 20 Ø 219,1 X 6,4 mm x 12 mtsdiametro (Ø) 8"</t>
  </si>
  <si>
    <t>Caños de acero negro con costura, espesor -CAÑO C/C API TRI (ASTM A53 B/API 5L B/API 5L X42) 6'' SCH 40 Ø 168,3 X 7,11 mm x 12 mtsdiametro (Ø) 6"</t>
  </si>
  <si>
    <t>Caños de acero negro con costura, espesor -CAÑO C/C API TRI (ASTM A53 B/API 5L B/API 5L X42) 4" SCH 40 Ø 114,3 X 6,20 x 12 mtsdiametro (Ø) 4"</t>
  </si>
  <si>
    <t>Caños de acero negro con costura, espesor -CAÑO C/C ASTM A53 A 4" SCH 40 Ø 114,3 X 6,02 mm x 6,4 mtsdiametro (Ø) 4"</t>
  </si>
  <si>
    <t>Caños de acero negro con costura, espesor -CAÑO C/C CONDUIT R.Y C. NPT 4" SCH 40 Ø 114,3 X 6,02 mm x 6,4 mtsdiametro (Ø) 4"</t>
  </si>
  <si>
    <t>Caños de acero negro con costura, espesor -CAÑO C/C ASTM A53 A 3" SCH 40 Ø 88,9 X 5,49 mm x 6,4 mtsdiametro (Ø) 3"</t>
  </si>
  <si>
    <t>Caños de acero negro con costura, espesor -CAÑO C/C CONDUIT R.Y C. NPT 3" SCH 40 Ø 88,9 X 5,49 mm x 6,4 mtsdiametro (Ø) 3"</t>
  </si>
  <si>
    <t>Caños de acero negro con costura, espesor -CAÑO C/C ASTM A53 A 2 1/2" SCH 40 Ø 73 X 5,16 mm x 6,4 mtsdiametro (Ø) 2,5"</t>
  </si>
  <si>
    <t>Caños de acero negro con costura, espesor -CAÑO C/C CONDUIT R.Y C. NPT 2 1/2" SCH 40 Ø 73 X 5,16 mm x 6,4 mtsdiametro (Ø) 2,5"</t>
  </si>
  <si>
    <t>Caños de acero negro con costura, espesor -CAÑO C/C ASTM A53 A 2" SCH 40 Ø 60,3 X 3,91 mm x 6,4 mtsdiametro (Ø) 2"</t>
  </si>
  <si>
    <t>Caños de acero negro con costura, espesor -CAÑO C/C CONDUIT R.Y C. NPT 2" SCH 40 Ø60,3 X 3,91 mm x 6,4 mtsdiametro (Ø) 2"</t>
  </si>
  <si>
    <t>Caños de acero negro con costura, espesor -CAÑO C/C CONDUIT R.Y C. NPT 1 1/2" SCH 40 Ø 48,3 X 3,68 mm x 6,4 mtsdiametro (Ø) 1,5"</t>
  </si>
  <si>
    <t>Caños acero inoxidable -TUBO S/C ASTM A312 GR. 304L 1/2" SCH 40 Ø 21,3 X 2,77diametro (Ø) 1/2"</t>
  </si>
  <si>
    <t>Caños acero inoxidable -TUBO S/C ASTM A312 GR. 316L 1/2" SCH 40 Ø 21,3 X 2,77diametro (Ø) 1/2"</t>
  </si>
  <si>
    <t>Caños acero inoxidable -TUBO S/C ASTM A312 GR. 304L 3/4" SCH 40 Ø 26,7 X 2,87diametro (Ø) 3/4"</t>
  </si>
  <si>
    <t>Caños acero inoxidable -TUBO S/C ASTM A312 GR. 316L 3/4" SCH 40 Ø 26,7 X 2,87diametro (Ø) 3/4"</t>
  </si>
  <si>
    <t>Caños acero inoxidable -TUBO S/C ASTM A312 GR. 304L 1" SCH 40 Ø 33,4 X 3,38diametro (Ø) 1 "</t>
  </si>
  <si>
    <t>Caños acero inoxidable -TUBO S/C ASTM A312 GR. 316L 1" SCH 40 Ø 33,4 X 3,38diametro (Ø) 2 "</t>
  </si>
  <si>
    <t>Caños acero inoxidable -TUBO S/C ASTM A312 GR. 304L 1 1/2" SCH 40 Ø 48,3 X 3,68diametro (Ø) 1,5 "</t>
  </si>
  <si>
    <t>Caños acero inoxidable -TUBO S/C ASTM A312 GR. 316L 1 1/2" SCH 40 Ø 48,3 X 3,68diametro (Ø) 1,5 "</t>
  </si>
  <si>
    <t>Caños acero inoxidable -TUBO S/C ASTM A312 GR. 316L 2" SCH 40 Ø 60,3 X 3,91diametro (Ø) 2 "</t>
  </si>
  <si>
    <t>Caños acero inoxidable -TUBO S/C ASTM A312 GR. 304L 3" SCH 40 Ø 88,9 X 5,49diametro (Ø) 3 "</t>
  </si>
  <si>
    <t>Caños acero inoxidable -TUBO S/C ASTM A312 GR. 316L 3" SCH 40 Ø 88,9 X 5,49diametro (Ø) 3"</t>
  </si>
  <si>
    <t>Caños acero inoxidable -TUBO S/C ASTM A312 GR. 304L 4" SCH 40 Ø 114,3 X 6,02diametro (Ø) 4"</t>
  </si>
  <si>
    <t>Caños acero inoxidable -TUBO S/C ASTM A312 GR. 316L 4" SCH 40 Ø 114,3 X 6,02diametro (Ø) 4"</t>
  </si>
  <si>
    <t>Caños acero inoxidable -TUBO S/C ASTM A312 GR. 304L 6" SCH 10 Ø 168,3 X 3,40diametro (Ø) 6"</t>
  </si>
  <si>
    <t>Caños acero inoxidable -TUBO S/C ASTM A312 GR. 316L 6" SCH 10 Ø 168,3 X 3,40diametro (Ø) 6"</t>
  </si>
  <si>
    <t>Caños acero inoxidable -TUBO S/C ASTM A312 GR. 304L 6" SCH 40 Ø 168,3 X 7,11diametro (Ø) 6"</t>
  </si>
  <si>
    <t>Caños acero inoxidable -TUBO S/C ASTM A312 GR. 316L 6" SCH 40 Ø 168,3 X 7,11diametro (Ø) 6"</t>
  </si>
  <si>
    <t>Planchuelas de acero inoxidable-espesor 2,5 mm-diametro (Ø) 19 mm</t>
  </si>
  <si>
    <t>Planchuelas de acero inoxidable-espesor 3,2 mm-diametro (Ø) 25mm</t>
  </si>
  <si>
    <t>Planchuelas de acero inoxidable-espesor 6,35 mm-diametro (Ø) 31,75 mm</t>
  </si>
  <si>
    <t>Caños HºGº roscado Linea pesada-CAÑO C/C GALVANIZADO IRAM 2502 1 1/2" LIV Ø 48,3 X 2,9 mm x 6,4 mts Rosca y Cupla BSPTdiametro (Ø) 1,5 "</t>
  </si>
  <si>
    <t>Caños HºGº roscado Linea pesada-CAÑO C/C GALVANIZADO IRAM 2502 2" LIV Ø 60,3 X 2,9 mm x 6,4 mts Rosca y Cupla BSPTdiametro (Ø) 2"</t>
  </si>
  <si>
    <t>Caños HºGº roscado Linea pesada-CAÑO C/C GALVANIZADO IRAM 2502 2 1/2" LIV Ø 76,1 X 3,2 mm x 6,4 mts Rosca y Cupla BSPTdiametro (Ø) 2,5"</t>
  </si>
  <si>
    <t>Caños HºGº roscado Linea pesada-CAÑO C/C GALVANIZADO IRAM 2502 3" LIV Ø 88,9 X 3,2 mm x 6,4 mts Rosca y Cupla BSPTdiametro (Ø) 3"</t>
  </si>
  <si>
    <t>Caños HºGº roscado Linea pesada-CAÑO C/C GALVANIZADO IRAM 2502 4" LIV Ø 114,3 X 3,6 mm x 6,4 mts Rosca y Cupla BSPTdiametro (Ø) 4"</t>
  </si>
  <si>
    <t>Caños HºGº roscado Linea pesada-CAÑO C/C GALVANIZADO 5" LIV Ø 141,3 X 4,75 mm x 6 mts Rosca y Cupla BSPdiametro (Ø) 5"</t>
  </si>
  <si>
    <t>Caños HºGº roscado Linea pesada-TUBO GALV. BW ASTM A53/A106 GR. B 6" Ø 165 X 4,85 LARGO 6/6,3 mtsdiametro (Ø) 6"</t>
  </si>
  <si>
    <t>Caños HºGº roscado Linea pesada-TUBO S/C GALVANIZADO ASTM A53/A106 B 6" LIV Ø 165,1 X 4,85 mm x 6 / 6,2 mts Rosca y Cupla BSPdiametro (Ø) 6"</t>
  </si>
  <si>
    <t>Cuplas HºGº Lisa-diametro (Ø) 12 (2,05mm)x1,22x2,44mx59,85 kg</t>
  </si>
  <si>
    <t>Cuplas HºGº Lisa-diametro (Ø) 14 (1,63mm)x1,22x2,44mx48,50 kg</t>
  </si>
  <si>
    <t>Cuplas HºGº Lisa-diametro (Ø) 16 (1,29mm)x1,22x2,44mx38,70 kg</t>
  </si>
  <si>
    <t>Cuplas HºGº Lisa-diametro (Ø) 18 (1,02mm)x1,22x2,44mx29,80 kg</t>
  </si>
  <si>
    <t>Cuplas HºGº Lisa-diametro (Ø) 20 (0,81mm)x1,22x2,44mx21,60 kg</t>
  </si>
  <si>
    <t>Cuplas HºGº Lisa-diametro (Ø) 22 (0,64mm)x1,22x2,44mx17,60 kg</t>
  </si>
  <si>
    <t>Cuplas HºGº Lisa-diametro (Ø) 25 (0,45mm)x1,22x2,44mx12,19 kg</t>
  </si>
  <si>
    <t>Cuplas HºGº Lisa-diametro (Ø) 27 (0,35mm)x1,22x2,44mx10,30 kg</t>
  </si>
  <si>
    <t>Válvulas esclusas-diametro (Ø) 1,5 "-roscada</t>
  </si>
  <si>
    <t>Válvulas esclusas-diametro (Ø) 2"-roscada</t>
  </si>
  <si>
    <t>Válvulas esclusas-diametro (Ø) 2,5"-roscada</t>
  </si>
  <si>
    <t>Válvulas esclusas-diametro (Ø) 3"-roscada</t>
  </si>
  <si>
    <t>Válvulas esclusas-diametro (Ø) 4"-roscada</t>
  </si>
  <si>
    <t>Válvulas de retención -diametro (Ø) 1,5 "-roscada</t>
  </si>
  <si>
    <t>Válvulas de retención -diametro (Ø) 2"-roscada</t>
  </si>
  <si>
    <t>Filtro de acero inoxidable- AISI 304 ; aptos para instalación a 100 m. diametro (Ø)-2"-Ranuras 0,25 - 0,45</t>
  </si>
  <si>
    <t>Filtro de acero inoxidable-Johnson Screeens diametro (Ø)-3"-Ranuras 0,25 - 0,50 - 0,75</t>
  </si>
  <si>
    <t>Filtro de acero inoxidable-Johnson Screeens diametro (Ø)-4"-Ranuras 0,25 - 0,50 - 0,75</t>
  </si>
  <si>
    <t>Filtro de acero inoxidable-Johnson Screeens diametro (Ø)-5"-Ranuras 0,50 - 0,75</t>
  </si>
  <si>
    <t>Filtro de acero inoxidable-Johnson Screeens diametro (Ø)-6"-Ranuras 0,50 - 0,75 - 1,00</t>
  </si>
  <si>
    <t>Filtro de acero inoxidable-Johnson Screeens diametro (Ø)-8"-Ranuras 0,50 - 0,75 - 1,00</t>
  </si>
  <si>
    <t>Filtro de Acero Galvanizado- Aptos para instalación a 200 m. diametro (Ø)-2"-Ranuras 0,5</t>
  </si>
  <si>
    <t>Filtro de Acero Galvanizado-Johnson Screeens diametro (Ø)-3"-Ranuras 0,5</t>
  </si>
  <si>
    <t>Filtro de Acero Galvanizado-Johnson Screeens diametro (Ø)-4"-Ranuras  0,50 - 0,75</t>
  </si>
  <si>
    <t>Filtro de Acero Galvanizado-Johnson Screeens diametro (Ø)-5"-Ranuras 0,50 - 0,75 - 1,00</t>
  </si>
  <si>
    <t>Filtro de Acero Galvanizado-Johnson Screeens diametro (Ø)-6"-Ranuras 0,50 - 0,75 - 1,00</t>
  </si>
  <si>
    <t>Filtro de Acero Galvanizado-Johnson Screeens diametro (Ø)-8"-Ranuras 0,50 - 0,75 - 1,00</t>
  </si>
  <si>
    <t>Filtro de Acero Galvanizado-Filtro de Acero Galvanizado diametro (Ø)-10"-Ranuras 0,50 - 1,00</t>
  </si>
  <si>
    <t>Filtro de Acero Galvanizado- Aptos para instalación a 200 m. diametro (Ø)-12"-Ranuras 0,50 - 1,00</t>
  </si>
  <si>
    <t>PDLC</t>
  </si>
  <si>
    <t>Electrobombas sumergibles Flygt NP 3153 LT curva 410</t>
  </si>
  <si>
    <t>Kit de Acoplamiento para bomba</t>
  </si>
  <si>
    <t>Cadena de Izaje 6 metros</t>
  </si>
  <si>
    <t>Electrobomba sumergible FLYGT NP 3069.160 SH 272 ADAPTIVE Q=8,7 l/s H=9,2 mca</t>
  </si>
  <si>
    <t>Electrobomba sumergible FLYGT NP 3085.160 MT 460 ADAPTIVE Q=21 l/s H=6,1 mca</t>
  </si>
  <si>
    <t>Válvula de retención a bola marca AVK DN 200 mm bridada EN, PN10</t>
  </si>
  <si>
    <t>Válvula de retención a bola marca AVK DN 80 mm bridada EN, PN16</t>
  </si>
  <si>
    <t>Válvula esclusa marca AVK DN 200 mm bridada EN, PN10</t>
  </si>
  <si>
    <t>Válvula esclusa marca AVK DN 80 mm bridada EN, PN10</t>
  </si>
  <si>
    <t>Bomba DWK.O.6.50.15.5.0D Q=6,5 l/s H=10 mca</t>
  </si>
  <si>
    <t>Codo a 90° Bridado DN 6"</t>
  </si>
  <si>
    <t>Codo a 90° Bridado DN 4"</t>
  </si>
  <si>
    <t>Juntas Desarme 200</t>
  </si>
  <si>
    <t>Juntas Desarme 150</t>
  </si>
  <si>
    <t>Juntas Desarme 100</t>
  </si>
  <si>
    <t>Manifold de 6"</t>
  </si>
  <si>
    <t>Manifold de 4"</t>
  </si>
  <si>
    <t xml:space="preserve">Válvula de Aire Triple Efecto para aguas residuales DN </t>
  </si>
  <si>
    <t>Escalera marinera</t>
  </si>
  <si>
    <t>Tapas rejas</t>
  </si>
  <si>
    <t>Baranda metálica</t>
  </si>
  <si>
    <t>Mecanización para pileta de sedimentación Primaria D=28,00m</t>
  </si>
  <si>
    <t>Mecanización para pileta de sedimentación Secundaria D=26,80m</t>
  </si>
  <si>
    <t>Mecanización para pileta de espesado de lodos por gravedad D=9,50m Tipo Periférico</t>
  </si>
  <si>
    <t>Desarenador Tipo Ciclónico</t>
  </si>
  <si>
    <t>Tamiz fino de 1,00 m. de diámetro 3 mm. de abertura de malla</t>
  </si>
  <si>
    <t>Equipo completo lavador de arena</t>
  </si>
  <si>
    <t>Compuertas de acero inoxidable AISI 316, 1,00 x 1,50m</t>
  </si>
  <si>
    <t>Compuerta tipo vertedero de acero inoxidable para vano de 0,46 x
1,00 m.</t>
  </si>
  <si>
    <t>Compuerta tipo vertedero de acero inoxidable para vano de 1,00 x
1,00 m.</t>
  </si>
  <si>
    <t>Compuerta tipo mural de acero inoxidable para vano de 0,46 x 1,00 m.</t>
  </si>
  <si>
    <t>Compuerta tipo mural de acero inoxidable para vano de 1,00 x 1,00 m.</t>
  </si>
  <si>
    <t>Compuerta tipo mural de acero inoxidable para vano de 1,00 x 2,00 m.</t>
  </si>
  <si>
    <t>Compuerta tipo mural de acero inoxidable para vano de 1,00 x 0,80 m.</t>
  </si>
  <si>
    <t xml:space="preserve">Curva a 45º diametro 110 mm </t>
  </si>
  <si>
    <t>Unidad</t>
  </si>
  <si>
    <t>MOVIMIENTO DE SUELO</t>
  </si>
  <si>
    <t>Excavación para condutos en general (Incluye relleno y compactación con el suelo original). No incluye Entibado.</t>
  </si>
  <si>
    <t>m³</t>
  </si>
  <si>
    <t>Excavación para caños de empalme (Incluye relleno y compactación con el suelo original.)</t>
  </si>
  <si>
    <t>Movimiento de Suelo para Adecuacion del Cauce</t>
  </si>
  <si>
    <t>Excavacion para Canal</t>
  </si>
  <si>
    <t>Limpieza de Margenes</t>
  </si>
  <si>
    <t>Ha</t>
  </si>
  <si>
    <t>TRANSPORTE DE SUELO SOBRANTE</t>
  </si>
  <si>
    <t>Transporte suelo sobrante (Distancia media de transporte 10 Hm.)</t>
  </si>
  <si>
    <t>Transporte suelo sobrante (Distancia media de transporte 20 Hm.)</t>
  </si>
  <si>
    <t>Transporte suelo sobrante (Distancia media de transporte 30 Hm.)</t>
  </si>
  <si>
    <t>Transporte suelo sobrante (Distancia media de transporte 40 Hm.)</t>
  </si>
  <si>
    <t>Transporte suelo sobrante (Distancia media de transporte 50 Hm.)</t>
  </si>
  <si>
    <t>Transporte suelo sobrante (Distancia media de transporte 60 Hm.)</t>
  </si>
  <si>
    <t>HORMIGÓN PARA CONDUCTOS</t>
  </si>
  <si>
    <t xml:space="preserve">HORMIGÓN DE LIMPIEZA </t>
  </si>
  <si>
    <t>BOMBEO HORMIGON</t>
  </si>
  <si>
    <t>Bombeo Hormigon - 10 m3</t>
  </si>
  <si>
    <t>Bombeo Hormigon - 20 m3</t>
  </si>
  <si>
    <t>Bombeo Hormigon - 30 m3</t>
  </si>
  <si>
    <t>Bombeo Hormigon - 40 m3</t>
  </si>
  <si>
    <t>Bombeo Hormigon - 50 m3</t>
  </si>
  <si>
    <t>Bombeo Hormigon - 60 m3</t>
  </si>
  <si>
    <t>ACERO EN BARRAS PARA HORMIGÓN</t>
  </si>
  <si>
    <t>ACERO TIPO III - ADN420 (Incluye cortado y doblado)</t>
  </si>
  <si>
    <t>CAÑERÍAS DE HORMIGON PREMOLDEADO</t>
  </si>
  <si>
    <t>DN400 mm (Incluye Provisión, Acarreo y Colocación)</t>
  </si>
  <si>
    <t>DN500 mm (Incluye Provisión, Acarreo y Colocación)</t>
  </si>
  <si>
    <t>DN600 mm (Incluye Provisión, Acarreo y Colocación)</t>
  </si>
  <si>
    <t>DN700 mm (Incluye Provisión, Acarreo y Colocación)</t>
  </si>
  <si>
    <t>DN800 mm (Incluye Provisión, Acarreo y Colocación)</t>
  </si>
  <si>
    <t>DN900 mm (Incluye Provisión, Acarreo y Colocación)</t>
  </si>
  <si>
    <t>DN1000 mm (Incluye Provisión, Acarreo y Colocación)</t>
  </si>
  <si>
    <t>DN1100 mm (Incluye Provisión, Acarreo y Colocación)</t>
  </si>
  <si>
    <t>DN1200 mm (Incluye Provisión, Acarreo y Colocación)</t>
  </si>
  <si>
    <t>DN1300 mm (Incluye Provisión, Acarreo y Colocación)</t>
  </si>
  <si>
    <t>DN1400 mm (Incluye Provisión, Acarreo y Colocación)</t>
  </si>
  <si>
    <t>DN1500 mm (Incluye Provisión, Acarreo y Colocación)</t>
  </si>
  <si>
    <t>SUMIDEROS PARA CALLES DE TIERRA</t>
  </si>
  <si>
    <t>SP1(Ø 0,40m.) - Simple Entrada</t>
  </si>
  <si>
    <t>unidad</t>
  </si>
  <si>
    <t>SP2(Ø 0,40m.) - Doble Entrada</t>
  </si>
  <si>
    <t>SP1(Ø 0,50m.) - Simple Entrada</t>
  </si>
  <si>
    <t>SP2(Ø 0,50m.) - Doble Entrada</t>
  </si>
  <si>
    <t>SUMIDEROS PARA CALLES PAVIMENTADAS</t>
  </si>
  <si>
    <t>S2 (Ø=0,40m.)</t>
  </si>
  <si>
    <t>S3 (Ø=0,40m.)</t>
  </si>
  <si>
    <t>S4 (Ø=0,50m.)</t>
  </si>
  <si>
    <t>S5 (Ø=0,50m.)</t>
  </si>
  <si>
    <t>S6 (Ø=0,50m.)</t>
  </si>
  <si>
    <t>CÁMARAS DE INSPECCIÓN</t>
  </si>
  <si>
    <t>Cámaras de Inspección TIPO A. (Incluye Encofrado Simple Fenolico, se utiliza como encofrado exterior la pared de suelo vertical recubierto con polietileno de 200 micrones). Descarga directa de camion.</t>
  </si>
  <si>
    <t>Cámaras de Inspección TIPO A1. (Incluye Encofrado Simple Fenolico, se utiliza como encofrado exterior la pared de suelo vertical recubierto con polietileno de 200 micrones). Descarga directa de camion.</t>
  </si>
  <si>
    <t>Cámaras de Inspección TIPO B. (Incluye Encofrado Simple Fenolico, se utiliza como encofrado exterior la pared de suelo vertical recubierto con polietileno de 200 micrones). Descarga directa de camion.</t>
  </si>
  <si>
    <t>Cámaras de Inspección TIPO B1. (Incluye Encofrado Simple Fenolico, se utiliza como encofrado exterior la pared de suelo vertical recubierto con polietileno de 200 micrones). Descarga directa de camion.</t>
  </si>
  <si>
    <t>Cámaras para Conducto Rectangular C.I.C.R. (Incluye Encofrado Doble Fenolico). Descarga directa de camion.</t>
  </si>
  <si>
    <t>PAVIMENTOS</t>
  </si>
  <si>
    <t>Rotura y reconstrucción pavimento de hormigón H-35. (Realizado con Hormigon Elaborado. Espesor 20 cm)</t>
  </si>
  <si>
    <t>m²</t>
  </si>
  <si>
    <t>VEREDAS</t>
  </si>
  <si>
    <t>Reconstrucción de Veredas</t>
  </si>
  <si>
    <t>Hm.m3</t>
  </si>
  <si>
    <t>Hormigon H-30 (Incluye Encofrado Simple Fenolico, se utiliza como encofrado exterior la pared de suelo vertical recubierto con polietileno de 200 micrones). Descarga mediante Bombeo considerando Bomba de Pluma.</t>
  </si>
  <si>
    <t>H-10  (Descarga directa de camion, NO incluye Bombeo.)</t>
  </si>
  <si>
    <t>Rubro</t>
  </si>
  <si>
    <t>Costo-Costo actualizado marzo</t>
  </si>
  <si>
    <t>Hormigon H-30 (Incluye Encofrado Simple Fenolico, se utiliza como encofrado exterior la pared de suelo vertical recubierto con polietileno de 200 micrones). Sin Bombeo.</t>
  </si>
  <si>
    <t>Caños PVC Clase 10</t>
  </si>
  <si>
    <t>Caños PVC clase 6</t>
  </si>
  <si>
    <t>Caños PVC clase 4</t>
  </si>
  <si>
    <t>Caños PEAD PN6</t>
  </si>
  <si>
    <t>Caños PEAD PN8</t>
  </si>
  <si>
    <t>Caños PEAD PN10</t>
  </si>
  <si>
    <t>Caños PRFV Cloacal SN 5.000</t>
  </si>
  <si>
    <t>Caños PRFV Clase 6 SN 5.000</t>
  </si>
  <si>
    <t>Caños PRFV Clase 10 SN 5.000</t>
  </si>
  <si>
    <t>Válvulas esclusa</t>
  </si>
  <si>
    <t>Válvulas de retención</t>
  </si>
  <si>
    <t>Caños acero negro para perforaciones</t>
  </si>
  <si>
    <t>Caños acero inoxidable para perforaciones</t>
  </si>
  <si>
    <t>Caños HºGº para perforaciones</t>
  </si>
  <si>
    <t>PERFORACIONES cuplas de H°G°</t>
  </si>
  <si>
    <t>PERFORACIONES Válvulas esclusas</t>
  </si>
  <si>
    <t>PERFORACIONES filtros</t>
  </si>
  <si>
    <t>RUBRO</t>
  </si>
  <si>
    <t>SUBRUBRO</t>
  </si>
  <si>
    <t>Precio $</t>
  </si>
  <si>
    <t>cantidad</t>
  </si>
  <si>
    <t>precio total</t>
  </si>
  <si>
    <t>MOVIMIENTO_DE_SUELO</t>
  </si>
  <si>
    <t>TRANSPORTE_DE_SUELO_SOBRANTE</t>
  </si>
  <si>
    <t>HORMIGÓN_PARA_CONDUCTOS</t>
  </si>
  <si>
    <t>HORMIGÓN_DE_LIMPIEZA_</t>
  </si>
  <si>
    <t>BOMBEO_HORMIGON</t>
  </si>
  <si>
    <t>ACERO_EN_BARRAS_PARA_HORMIGÓN</t>
  </si>
  <si>
    <t>CAÑERÍAS_DE_HORMIGON_PREMOLDEADO</t>
  </si>
  <si>
    <t>SUMIDEROS_PARA_CALLES_DE_TIERRA</t>
  </si>
  <si>
    <t>SUMIDEROS_PARA_CALLES_PAVIMENTADAS</t>
  </si>
  <si>
    <t>CÁMARAS_DE_INSPECCIÓN</t>
  </si>
  <si>
    <t>Caños_PVC_Clase_10</t>
  </si>
  <si>
    <t>Caños_PVC_clase_6</t>
  </si>
  <si>
    <t>Caños_PVC_clase_4</t>
  </si>
  <si>
    <t>Caños_PEAD_PN6</t>
  </si>
  <si>
    <t>Caños_PEAD_PN8</t>
  </si>
  <si>
    <t>Caños_PEAD_PN10</t>
  </si>
  <si>
    <t>Caños_PRFV_Cloacal_SN_5.000</t>
  </si>
  <si>
    <t>Caños_PRFV_Clase_6_SN_5.000</t>
  </si>
  <si>
    <t>Caños_PRFV_Clase_10_SN_5.000</t>
  </si>
  <si>
    <t>Caños_PRFV</t>
  </si>
  <si>
    <t>Accesorios_Agua</t>
  </si>
  <si>
    <t>Válvulas_esclusa</t>
  </si>
  <si>
    <t>Válvulas_de_retención</t>
  </si>
  <si>
    <t>Accesorios_Válvulas</t>
  </si>
  <si>
    <t>Accesorios_Cloacales</t>
  </si>
  <si>
    <t>Conexión_Domiciliaria_Agua</t>
  </si>
  <si>
    <t>Bombas_Sumergibles_Estacionaria_Vertical_</t>
  </si>
  <si>
    <t>Caño_A°</t>
  </si>
  <si>
    <t>Caños_acero_negro_para_perforaciones</t>
  </si>
  <si>
    <t>Caños_acero_inoxidable_para_perforaciones</t>
  </si>
  <si>
    <t>Caños_HºGº_para_perforaciones</t>
  </si>
  <si>
    <t>Filtros_perforaciones</t>
  </si>
  <si>
    <t>Válvulas_esclusas_perforaciones</t>
  </si>
  <si>
    <t>Cuplas_de_H°G°_perforaciones</t>
  </si>
  <si>
    <t>-</t>
  </si>
  <si>
    <t>un</t>
  </si>
  <si>
    <t>Seleccionar_rubro</t>
  </si>
  <si>
    <t>Seleccionar elemento/tarea</t>
  </si>
  <si>
    <t>Costo-Costo</t>
  </si>
  <si>
    <t>Gastos generales</t>
  </si>
  <si>
    <t>15% C-C</t>
  </si>
  <si>
    <t>Gasto financiero</t>
  </si>
  <si>
    <t>2% COSTO</t>
  </si>
  <si>
    <t>Costo</t>
  </si>
  <si>
    <t>COSTO-COSTO + GASTOS G.</t>
  </si>
  <si>
    <t>Beneficio</t>
  </si>
  <si>
    <t>10% COSTO</t>
  </si>
  <si>
    <t>Precio sin impuestos</t>
  </si>
  <si>
    <t>costo + gasto. F. + beneficio</t>
  </si>
  <si>
    <t>Gasto impositivo</t>
  </si>
  <si>
    <t>24,5% psi</t>
  </si>
  <si>
    <t>VALOR EN JUEGO</t>
  </si>
  <si>
    <t>Gasto I. + PSI.</t>
  </si>
  <si>
    <t>Elemento/Tarea</t>
  </si>
  <si>
    <t>1)</t>
  </si>
  <si>
    <t>Seleccionar en la fila RUBRO el rubro buscado en la lista desplegable</t>
  </si>
  <si>
    <t>2)</t>
  </si>
  <si>
    <t>4)</t>
  </si>
  <si>
    <t>En la fila cantidad ingresar el número de elementos</t>
  </si>
  <si>
    <t>5)</t>
  </si>
  <si>
    <t>repetir para todos los elementos de la obra</t>
  </si>
  <si>
    <t>6)</t>
  </si>
  <si>
    <t>En la tabla a la derecha aparecerá el valor en juego a ingresar a la hora de presentar honorarios</t>
  </si>
  <si>
    <t>Seleccionar en la fila elemento/tarea lo buscado en la lista desplegable</t>
  </si>
  <si>
    <t>completar</t>
  </si>
  <si>
    <t>Incluye Mano de Obra</t>
  </si>
  <si>
    <t>Coeficiente del Colegio</t>
  </si>
  <si>
    <t>Costo-Costo actualizado</t>
  </si>
  <si>
    <t>Actualización</t>
  </si>
  <si>
    <t>Rotura y reconstrucción pavimento de hormigón H-30. (Realizado con Hormigon Elaborado. Espesor 20 cm)</t>
  </si>
  <si>
    <t>Arena silícea (eq. X 28 tn)</t>
  </si>
  <si>
    <t>ÍTEMS ADICIONALES</t>
  </si>
  <si>
    <t>PRECIO</t>
  </si>
  <si>
    <t>CANTIDAD</t>
  </si>
  <si>
    <t>PRECIO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</si>
</sst>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 tint="0.39997558519241921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6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6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44" fontId="5" fillId="0" borderId="0" xfId="6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44" fontId="0" fillId="0" borderId="8" xfId="6" applyFont="1" applyBorder="1"/>
    <xf numFmtId="44" fontId="0" fillId="0" borderId="10" xfId="6" applyFont="1" applyBorder="1"/>
    <xf numFmtId="44" fontId="0" fillId="0" borderId="13" xfId="6" applyFont="1" applyBorder="1"/>
    <xf numFmtId="44" fontId="0" fillId="0" borderId="16" xfId="6" applyFont="1" applyBorder="1"/>
    <xf numFmtId="0" fontId="4" fillId="3" borderId="17" xfId="0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4" fillId="3" borderId="18" xfId="0" applyFont="1" applyFill="1" applyBorder="1"/>
    <xf numFmtId="44" fontId="4" fillId="3" borderId="18" xfId="6" applyFont="1" applyFill="1" applyBorder="1"/>
    <xf numFmtId="44" fontId="4" fillId="3" borderId="19" xfId="6" applyFont="1" applyFill="1" applyBorder="1"/>
    <xf numFmtId="44" fontId="0" fillId="0" borderId="1" xfId="6" applyFont="1" applyBorder="1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wrapText="1"/>
    </xf>
    <xf numFmtId="44" fontId="0" fillId="0" borderId="0" xfId="6" applyFont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6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</cellXfs>
  <cellStyles count="7">
    <cellStyle name="Millares 3" xfId="1" xr:uid="{00000000-0005-0000-0000-000000000000}"/>
    <cellStyle name="Millares 3 2" xfId="4" xr:uid="{00000000-0005-0000-0000-000001000000}"/>
    <cellStyle name="Moneda" xfId="6" builtinId="4"/>
    <cellStyle name="Normal" xfId="0" builtinId="0"/>
    <cellStyle name="Normal 10" xfId="5" xr:uid="{00000000-0005-0000-0000-000004000000}"/>
    <cellStyle name="Normal 15" xfId="2" xr:uid="{00000000-0005-0000-0000-000005000000}"/>
    <cellStyle name="Normal 18" xfId="3" xr:uid="{00000000-0005-0000-0000-000006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4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4" tint="0.39997558519241921"/>
        </top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B9:G34" totalsRowShown="0" headerRowDxfId="13" headerRowBorderDxfId="12" tableBorderDxfId="11">
  <autoFilter ref="B9:G34" xr:uid="{00000000-0009-0000-0100-000003000000}"/>
  <tableColumns count="6">
    <tableColumn id="1" xr3:uid="{00000000-0010-0000-0000-000001000000}" name="Rubro" dataDxfId="10"/>
    <tableColumn id="2" xr3:uid="{00000000-0010-0000-0000-000002000000}" name="Elemento/Tarea" dataDxfId="9"/>
    <tableColumn id="3" xr3:uid="{00000000-0010-0000-0000-000003000000}" name="Unidad" dataDxfId="8">
      <calculatedColumnFormula>IFERROR((VLOOKUP($C10,Tabla1[[#All],[SUBRUBRO]:[Costo-Costo actualizado]],2,0)),"")</calculatedColumnFormula>
    </tableColumn>
    <tableColumn id="4" xr3:uid="{00000000-0010-0000-0000-000004000000}" name="Precio $" dataDxfId="7" dataCellStyle="Moneda">
      <calculatedColumnFormula>IFERROR((VLOOKUP($C10,Tabla1[[#All],[SUBRUBRO]:[Costo-Costo actualizado]],4,0)),"")</calculatedColumnFormula>
    </tableColumn>
    <tableColumn id="5" xr3:uid="{00000000-0010-0000-0000-000005000000}" name="cantidad" dataDxfId="6"/>
    <tableColumn id="6" xr3:uid="{00000000-0010-0000-0000-000006000000}" name="precio total" dataDxfId="5" dataCellStyle="Moneda">
      <calculatedColumnFormula>IFERROR(E10*F10,"")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B3:F449" totalsRowShown="0">
  <autoFilter ref="B3:F449" xr:uid="{00000000-0009-0000-0100-000001000000}"/>
  <tableColumns count="5">
    <tableColumn id="1" xr3:uid="{00000000-0010-0000-0100-000001000000}" name="RUBRO" dataDxfId="4"/>
    <tableColumn id="2" xr3:uid="{00000000-0010-0000-0100-000002000000}" name="SUBRUBRO" dataDxfId="3"/>
    <tableColumn id="3" xr3:uid="{00000000-0010-0000-0100-000003000000}" name="Unidad" dataDxfId="2"/>
    <tableColumn id="6" xr3:uid="{00000000-0010-0000-0100-000006000000}" name="Costo-Costo actualizado marzo" dataDxfId="1" dataCellStyle="Moneda"/>
    <tableColumn id="4" xr3:uid="{00000000-0010-0000-0100-000004000000}" name="Costo-Costo actualizado" dataDxfId="0" dataCellStyle="Moned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7"/>
  <sheetViews>
    <sheetView tabSelected="1" topLeftCell="A31" zoomScaleNormal="100" workbookViewId="0">
      <selection activeCell="G6" sqref="G6"/>
    </sheetView>
  </sheetViews>
  <sheetFormatPr baseColWidth="10" defaultRowHeight="15" x14ac:dyDescent="0.25"/>
  <cols>
    <col min="1" max="1" width="2.7109375" bestFit="1" customWidth="1"/>
    <col min="2" max="2" width="16.7109375" style="2" bestFit="1" customWidth="1"/>
    <col min="3" max="3" width="45.7109375" style="2" bestFit="1" customWidth="1"/>
    <col min="5" max="5" width="36.5703125" style="3" customWidth="1"/>
    <col min="7" max="7" width="46.85546875" style="3" customWidth="1"/>
    <col min="11" max="11" width="22.7109375" bestFit="1" customWidth="1"/>
    <col min="12" max="12" width="25.42578125" bestFit="1" customWidth="1"/>
    <col min="13" max="13" width="47.5703125" style="3" customWidth="1"/>
  </cols>
  <sheetData>
    <row r="3" spans="1:13" x14ac:dyDescent="0.25">
      <c r="A3" t="s">
        <v>514</v>
      </c>
      <c r="B3" t="s">
        <v>515</v>
      </c>
      <c r="C3" s="32"/>
    </row>
    <row r="4" spans="1:13" x14ac:dyDescent="0.25">
      <c r="A4" t="s">
        <v>516</v>
      </c>
      <c r="B4" t="s">
        <v>523</v>
      </c>
      <c r="C4" s="32"/>
    </row>
    <row r="5" spans="1:13" x14ac:dyDescent="0.25">
      <c r="A5" t="s">
        <v>517</v>
      </c>
      <c r="B5" t="s">
        <v>518</v>
      </c>
      <c r="C5" s="32"/>
    </row>
    <row r="6" spans="1:13" x14ac:dyDescent="0.25">
      <c r="A6" t="s">
        <v>519</v>
      </c>
      <c r="B6" s="32" t="s">
        <v>520</v>
      </c>
      <c r="C6" s="32"/>
    </row>
    <row r="7" spans="1:13" x14ac:dyDescent="0.25">
      <c r="A7" t="s">
        <v>521</v>
      </c>
      <c r="B7" t="s">
        <v>522</v>
      </c>
      <c r="C7" s="32"/>
    </row>
    <row r="9" spans="1:13" ht="15.75" thickBot="1" x14ac:dyDescent="0.3">
      <c r="B9" s="26" t="s">
        <v>435</v>
      </c>
      <c r="C9" s="27" t="s">
        <v>513</v>
      </c>
      <c r="D9" s="28" t="s">
        <v>369</v>
      </c>
      <c r="E9" s="29" t="s">
        <v>457</v>
      </c>
      <c r="F9" s="28" t="s">
        <v>458</v>
      </c>
      <c r="G9" s="30" t="s">
        <v>459</v>
      </c>
    </row>
    <row r="10" spans="1:13" ht="30" x14ac:dyDescent="0.25">
      <c r="B10" s="33" t="s">
        <v>496</v>
      </c>
      <c r="C10" s="33" t="s">
        <v>497</v>
      </c>
      <c r="D10" s="14" t="str">
        <f>IFERROR((VLOOKUP($C10,Tabla1[[#All],[SUBRUBRO]:[Costo-Costo actualizado]],2,0)),"")</f>
        <v/>
      </c>
      <c r="E10" s="31" t="str">
        <f>IFERROR((VLOOKUP($C10,Tabla1[[#All],[SUBRUBRO]:[Costo-Costo actualizado]],4,0)),"")</f>
        <v/>
      </c>
      <c r="F10" s="34" t="s">
        <v>524</v>
      </c>
      <c r="G10" s="31" t="str">
        <f>IFERROR(E10*F10,"")</f>
        <v/>
      </c>
      <c r="K10" s="15" t="s">
        <v>498</v>
      </c>
      <c r="L10" s="16" t="s">
        <v>525</v>
      </c>
      <c r="M10" s="22">
        <f>SUM($G$10:$G$34,E39:E47)</f>
        <v>0</v>
      </c>
    </row>
    <row r="11" spans="1:13" ht="14.45" x14ac:dyDescent="0.3">
      <c r="B11" s="33" t="s">
        <v>496</v>
      </c>
      <c r="C11" s="33" t="s">
        <v>497</v>
      </c>
      <c r="D11" s="14" t="str">
        <f>IFERROR((VLOOKUP($C11,Tabla1[[#All],[SUBRUBRO]:[Costo-Costo actualizado]],2,0)),"")</f>
        <v/>
      </c>
      <c r="E11" s="31" t="str">
        <f>IFERROR((VLOOKUP($C11,Tabla1[[#All],[SUBRUBRO]:[Costo-Costo actualizado]],4,0)),"")</f>
        <v/>
      </c>
      <c r="F11" s="34" t="s">
        <v>524</v>
      </c>
      <c r="G11" s="31" t="str">
        <f t="shared" ref="G11:G34" si="0">IFERROR(E11*F11,"")</f>
        <v/>
      </c>
      <c r="K11" s="17" t="s">
        <v>499</v>
      </c>
      <c r="L11" s="14" t="s">
        <v>500</v>
      </c>
      <c r="M11" s="23">
        <f>$M$10*0.15</f>
        <v>0</v>
      </c>
    </row>
    <row r="12" spans="1:13" ht="14.45" x14ac:dyDescent="0.3">
      <c r="B12" s="33" t="s">
        <v>496</v>
      </c>
      <c r="C12" s="33" t="s">
        <v>497</v>
      </c>
      <c r="D12" s="14" t="str">
        <f>IFERROR((VLOOKUP($C12,Tabla1[[#All],[SUBRUBRO]:[Costo-Costo actualizado]],2,0)),"")</f>
        <v/>
      </c>
      <c r="E12" s="31" t="str">
        <f>IFERROR((VLOOKUP($C12,Tabla1[[#All],[SUBRUBRO]:[Costo-Costo actualizado]],4,0)),"")</f>
        <v/>
      </c>
      <c r="F12" s="34" t="s">
        <v>524</v>
      </c>
      <c r="G12" s="31" t="str">
        <f t="shared" si="0"/>
        <v/>
      </c>
      <c r="K12" s="17" t="s">
        <v>501</v>
      </c>
      <c r="L12" s="14" t="s">
        <v>502</v>
      </c>
      <c r="M12" s="23">
        <f>$M$10*0.02</f>
        <v>0</v>
      </c>
    </row>
    <row r="13" spans="1:13" ht="14.45" x14ac:dyDescent="0.3">
      <c r="B13" s="33" t="s">
        <v>496</v>
      </c>
      <c r="C13" s="33" t="s">
        <v>497</v>
      </c>
      <c r="D13" s="14" t="str">
        <f>IFERROR((VLOOKUP($C13,Tabla1[[#All],[SUBRUBRO]:[Costo-Costo actualizado]],2,0)),"")</f>
        <v/>
      </c>
      <c r="E13" s="31" t="str">
        <f>IFERROR((VLOOKUP($C13,Tabla1[[#All],[SUBRUBRO]:[Costo-Costo actualizado]],4,0)),"")</f>
        <v/>
      </c>
      <c r="F13" s="34" t="s">
        <v>524</v>
      </c>
      <c r="G13" s="31" t="str">
        <f t="shared" si="0"/>
        <v/>
      </c>
      <c r="K13" s="17" t="s">
        <v>503</v>
      </c>
      <c r="L13" s="14" t="s">
        <v>504</v>
      </c>
      <c r="M13" s="23">
        <f>$M$11+$M$10</f>
        <v>0</v>
      </c>
    </row>
    <row r="14" spans="1:13" ht="30" x14ac:dyDescent="0.25">
      <c r="B14" s="33" t="s">
        <v>496</v>
      </c>
      <c r="C14" s="33" t="s">
        <v>497</v>
      </c>
      <c r="D14" s="14" t="str">
        <f>IFERROR((VLOOKUP($C14,Tabla1[[#All],[SUBRUBRO]:[Costo-Costo actualizado]],2,0)),"")</f>
        <v/>
      </c>
      <c r="E14" s="31" t="str">
        <f>IFERROR((VLOOKUP($C14,Tabla1[[#All],[SUBRUBRO]:[Costo-Costo actualizado]],4,0)),"")</f>
        <v/>
      </c>
      <c r="F14" s="34" t="s">
        <v>524</v>
      </c>
      <c r="G14" s="31" t="str">
        <f t="shared" si="0"/>
        <v/>
      </c>
      <c r="K14" s="17" t="s">
        <v>505</v>
      </c>
      <c r="L14" s="14" t="s">
        <v>506</v>
      </c>
      <c r="M14" s="23">
        <f>$M$13*0.1</f>
        <v>0</v>
      </c>
    </row>
    <row r="15" spans="1:13" ht="30" x14ac:dyDescent="0.25">
      <c r="B15" s="33" t="s">
        <v>496</v>
      </c>
      <c r="C15" s="33" t="s">
        <v>497</v>
      </c>
      <c r="D15" s="14" t="str">
        <f>IFERROR((VLOOKUP($C15,Tabla1[[#All],[SUBRUBRO]:[Costo-Costo actualizado]],2,0)),"")</f>
        <v/>
      </c>
      <c r="E15" s="31" t="str">
        <f>IFERROR((VLOOKUP($C15,Tabla1[[#All],[SUBRUBRO]:[Costo-Costo actualizado]],4,0)),"")</f>
        <v/>
      </c>
      <c r="F15" s="34" t="s">
        <v>524</v>
      </c>
      <c r="G15" s="31" t="str">
        <f t="shared" si="0"/>
        <v/>
      </c>
      <c r="K15" s="17" t="s">
        <v>507</v>
      </c>
      <c r="L15" s="14" t="s">
        <v>508</v>
      </c>
      <c r="M15" s="23">
        <f>$M$13+$M$14+$M$12</f>
        <v>0</v>
      </c>
    </row>
    <row r="16" spans="1:13" ht="30.75" thickBot="1" x14ac:dyDescent="0.3">
      <c r="B16" s="33" t="s">
        <v>496</v>
      </c>
      <c r="C16" s="33" t="s">
        <v>497</v>
      </c>
      <c r="D16" s="14" t="str">
        <f>IFERROR((VLOOKUP($C16,Tabla1[[#All],[SUBRUBRO]:[Costo-Costo actualizado]],2,0)),"")</f>
        <v/>
      </c>
      <c r="E16" s="31" t="str">
        <f>IFERROR((VLOOKUP($C16,Tabla1[[#All],[SUBRUBRO]:[Costo-Costo actualizado]],4,0)),"")</f>
        <v/>
      </c>
      <c r="F16" s="34" t="s">
        <v>524</v>
      </c>
      <c r="G16" s="31" t="str">
        <f t="shared" si="0"/>
        <v/>
      </c>
      <c r="K16" s="18" t="s">
        <v>509</v>
      </c>
      <c r="L16" s="19" t="s">
        <v>510</v>
      </c>
      <c r="M16" s="24">
        <f>$M$15*0.245</f>
        <v>0</v>
      </c>
    </row>
    <row r="17" spans="2:13" ht="30" x14ac:dyDescent="0.25">
      <c r="B17" s="33" t="s">
        <v>496</v>
      </c>
      <c r="C17" s="33" t="s">
        <v>497</v>
      </c>
      <c r="D17" s="14" t="str">
        <f>IFERROR((VLOOKUP($C17,Tabla1[[#All],[SUBRUBRO]:[Costo-Costo actualizado]],2,0)),"")</f>
        <v/>
      </c>
      <c r="E17" s="31" t="str">
        <f>IFERROR((VLOOKUP($C17,Tabla1[[#All],[SUBRUBRO]:[Costo-Costo actualizado]],4,0)),"")</f>
        <v/>
      </c>
      <c r="F17" s="34" t="s">
        <v>524</v>
      </c>
      <c r="G17" s="31" t="str">
        <f t="shared" si="0"/>
        <v/>
      </c>
    </row>
    <row r="18" spans="2:13" ht="30.75" thickBot="1" x14ac:dyDescent="0.3">
      <c r="B18" s="33" t="s">
        <v>496</v>
      </c>
      <c r="C18" s="33" t="s">
        <v>497</v>
      </c>
      <c r="D18" s="14" t="str">
        <f>IFERROR((VLOOKUP($C18,Tabla1[[#All],[SUBRUBRO]:[Costo-Costo actualizado]],2,0)),"")</f>
        <v/>
      </c>
      <c r="E18" s="31" t="str">
        <f>IFERROR((VLOOKUP($C18,Tabla1[[#All],[SUBRUBRO]:[Costo-Costo actualizado]],4,0)),"")</f>
        <v/>
      </c>
      <c r="F18" s="34" t="s">
        <v>524</v>
      </c>
      <c r="G18" s="31" t="str">
        <f t="shared" si="0"/>
        <v/>
      </c>
    </row>
    <row r="19" spans="2:13" ht="30.75" thickBot="1" x14ac:dyDescent="0.3">
      <c r="B19" s="33" t="s">
        <v>496</v>
      </c>
      <c r="C19" s="33" t="s">
        <v>497</v>
      </c>
      <c r="D19" s="14" t="str">
        <f>IFERROR((VLOOKUP($C19,Tabla1[[#All],[SUBRUBRO]:[Costo-Costo actualizado]],2,0)),"")</f>
        <v/>
      </c>
      <c r="E19" s="31" t="str">
        <f>IFERROR((VLOOKUP($C19,Tabla1[[#All],[SUBRUBRO]:[Costo-Costo actualizado]],4,0)),"")</f>
        <v/>
      </c>
      <c r="F19" s="34" t="s">
        <v>524</v>
      </c>
      <c r="G19" s="31" t="str">
        <f t="shared" si="0"/>
        <v/>
      </c>
      <c r="K19" s="20" t="s">
        <v>511</v>
      </c>
      <c r="L19" s="21" t="s">
        <v>512</v>
      </c>
      <c r="M19" s="25">
        <f>M15+M16</f>
        <v>0</v>
      </c>
    </row>
    <row r="20" spans="2:13" ht="30" x14ac:dyDescent="0.25">
      <c r="B20" s="33" t="s">
        <v>496</v>
      </c>
      <c r="C20" s="33" t="s">
        <v>497</v>
      </c>
      <c r="D20" s="14" t="str">
        <f>IFERROR((VLOOKUP($C20,Tabla1[[#All],[SUBRUBRO]:[Costo-Costo actualizado]],2,0)),"")</f>
        <v/>
      </c>
      <c r="E20" s="31" t="str">
        <f>IFERROR((VLOOKUP($C20,Tabla1[[#All],[SUBRUBRO]:[Costo-Costo actualizado]],4,0)),"")</f>
        <v/>
      </c>
      <c r="F20" s="34" t="s">
        <v>524</v>
      </c>
      <c r="G20" s="31" t="str">
        <f t="shared" si="0"/>
        <v/>
      </c>
    </row>
    <row r="21" spans="2:13" ht="30" x14ac:dyDescent="0.25">
      <c r="B21" s="33" t="s">
        <v>496</v>
      </c>
      <c r="C21" s="33" t="s">
        <v>497</v>
      </c>
      <c r="D21" s="14" t="str">
        <f>IFERROR((VLOOKUP($C21,Tabla1[[#All],[SUBRUBRO]:[Costo-Costo actualizado]],2,0)),"")</f>
        <v/>
      </c>
      <c r="E21" s="31" t="str">
        <f>IFERROR((VLOOKUP($C21,Tabla1[[#All],[SUBRUBRO]:[Costo-Costo actualizado]],4,0)),"")</f>
        <v/>
      </c>
      <c r="F21" s="34" t="s">
        <v>524</v>
      </c>
      <c r="G21" s="31" t="str">
        <f t="shared" si="0"/>
        <v/>
      </c>
    </row>
    <row r="22" spans="2:13" ht="30" x14ac:dyDescent="0.25">
      <c r="B22" s="33" t="s">
        <v>496</v>
      </c>
      <c r="C22" s="33" t="s">
        <v>497</v>
      </c>
      <c r="D22" s="14" t="str">
        <f>IFERROR((VLOOKUP($C22,Tabla1[[#All],[SUBRUBRO]:[Costo-Costo actualizado]],2,0)),"")</f>
        <v/>
      </c>
      <c r="E22" s="31" t="str">
        <f>IFERROR((VLOOKUP($C22,Tabla1[[#All],[SUBRUBRO]:[Costo-Costo actualizado]],4,0)),"")</f>
        <v/>
      </c>
      <c r="F22" s="34" t="s">
        <v>524</v>
      </c>
      <c r="G22" s="31" t="str">
        <f t="shared" si="0"/>
        <v/>
      </c>
    </row>
    <row r="23" spans="2:13" ht="30" x14ac:dyDescent="0.25">
      <c r="B23" s="33" t="s">
        <v>496</v>
      </c>
      <c r="C23" s="33" t="s">
        <v>497</v>
      </c>
      <c r="D23" s="14" t="str">
        <f>IFERROR((VLOOKUP($C23,Tabla1[[#All],[SUBRUBRO]:[Costo-Costo actualizado]],2,0)),"")</f>
        <v/>
      </c>
      <c r="E23" s="31" t="str">
        <f>IFERROR((VLOOKUP($C23,Tabla1[[#All],[SUBRUBRO]:[Costo-Costo actualizado]],4,0)),"")</f>
        <v/>
      </c>
      <c r="F23" s="34" t="s">
        <v>524</v>
      </c>
      <c r="G23" s="31" t="str">
        <f t="shared" si="0"/>
        <v/>
      </c>
    </row>
    <row r="24" spans="2:13" ht="30" x14ac:dyDescent="0.25">
      <c r="B24" s="33" t="s">
        <v>496</v>
      </c>
      <c r="C24" s="33" t="s">
        <v>497</v>
      </c>
      <c r="D24" s="14" t="str">
        <f>IFERROR((VLOOKUP($C24,Tabla1[[#All],[SUBRUBRO]:[Costo-Costo actualizado]],2,0)),"")</f>
        <v/>
      </c>
      <c r="E24" s="31" t="str">
        <f>IFERROR((VLOOKUP($C24,Tabla1[[#All],[SUBRUBRO]:[Costo-Costo actualizado]],4,0)),"")</f>
        <v/>
      </c>
      <c r="F24" s="34" t="s">
        <v>524</v>
      </c>
      <c r="G24" s="31" t="str">
        <f t="shared" si="0"/>
        <v/>
      </c>
    </row>
    <row r="25" spans="2:13" ht="30" x14ac:dyDescent="0.25">
      <c r="B25" s="33" t="s">
        <v>496</v>
      </c>
      <c r="C25" s="33" t="s">
        <v>497</v>
      </c>
      <c r="D25" s="14" t="str">
        <f>IFERROR((VLOOKUP($C25,Tabla1[[#All],[SUBRUBRO]:[Costo-Costo actualizado]],2,0)),"")</f>
        <v/>
      </c>
      <c r="E25" s="31" t="str">
        <f>IFERROR((VLOOKUP($C25,Tabla1[[#All],[SUBRUBRO]:[Costo-Costo actualizado]],4,0)),"")</f>
        <v/>
      </c>
      <c r="F25" s="34" t="s">
        <v>524</v>
      </c>
      <c r="G25" s="31" t="str">
        <f t="shared" si="0"/>
        <v/>
      </c>
    </row>
    <row r="26" spans="2:13" ht="30" x14ac:dyDescent="0.25">
      <c r="B26" s="33" t="s">
        <v>496</v>
      </c>
      <c r="C26" s="33" t="s">
        <v>497</v>
      </c>
      <c r="D26" s="14" t="str">
        <f>IFERROR((VLOOKUP($C26,Tabla1[[#All],[SUBRUBRO]:[Costo-Costo actualizado]],2,0)),"")</f>
        <v/>
      </c>
      <c r="E26" s="31" t="str">
        <f>IFERROR((VLOOKUP($C26,Tabla1[[#All],[SUBRUBRO]:[Costo-Costo actualizado]],4,0)),"")</f>
        <v/>
      </c>
      <c r="F26" s="34" t="s">
        <v>524</v>
      </c>
      <c r="G26" s="31" t="str">
        <f t="shared" si="0"/>
        <v/>
      </c>
    </row>
    <row r="27" spans="2:13" ht="30" x14ac:dyDescent="0.25">
      <c r="B27" s="33" t="s">
        <v>496</v>
      </c>
      <c r="C27" s="33" t="s">
        <v>497</v>
      </c>
      <c r="D27" s="14" t="str">
        <f>IFERROR((VLOOKUP($C27,Tabla1[[#All],[SUBRUBRO]:[Costo-Costo actualizado]],2,0)),"")</f>
        <v/>
      </c>
      <c r="E27" s="31" t="str">
        <f>IFERROR((VLOOKUP($C27,Tabla1[[#All],[SUBRUBRO]:[Costo-Costo actualizado]],4,0)),"")</f>
        <v/>
      </c>
      <c r="F27" s="34" t="s">
        <v>524</v>
      </c>
      <c r="G27" s="31" t="str">
        <f t="shared" si="0"/>
        <v/>
      </c>
    </row>
    <row r="28" spans="2:13" ht="30" x14ac:dyDescent="0.25">
      <c r="B28" s="33" t="s">
        <v>496</v>
      </c>
      <c r="C28" s="33" t="s">
        <v>497</v>
      </c>
      <c r="D28" s="14" t="str">
        <f>IFERROR((VLOOKUP($C28,Tabla1[[#All],[SUBRUBRO]:[Costo-Costo actualizado]],2,0)),"")</f>
        <v/>
      </c>
      <c r="E28" s="31" t="str">
        <f>IFERROR((VLOOKUP($C28,Tabla1[[#All],[SUBRUBRO]:[Costo-Costo actualizado]],4,0)),"")</f>
        <v/>
      </c>
      <c r="F28" s="34" t="s">
        <v>524</v>
      </c>
      <c r="G28" s="31" t="str">
        <f t="shared" si="0"/>
        <v/>
      </c>
    </row>
    <row r="29" spans="2:13" ht="30" x14ac:dyDescent="0.25">
      <c r="B29" s="33" t="s">
        <v>496</v>
      </c>
      <c r="C29" s="33" t="s">
        <v>497</v>
      </c>
      <c r="D29" s="14" t="str">
        <f>IFERROR((VLOOKUP($C29,Tabla1[[#All],[SUBRUBRO]:[Costo-Costo actualizado]],2,0)),"")</f>
        <v/>
      </c>
      <c r="E29" s="31" t="str">
        <f>IFERROR((VLOOKUP($C29,Tabla1[[#All],[SUBRUBRO]:[Costo-Costo actualizado]],4,0)),"")</f>
        <v/>
      </c>
      <c r="F29" s="34" t="s">
        <v>524</v>
      </c>
      <c r="G29" s="31" t="str">
        <f t="shared" si="0"/>
        <v/>
      </c>
    </row>
    <row r="30" spans="2:13" ht="30" x14ac:dyDescent="0.25">
      <c r="B30" s="33" t="s">
        <v>496</v>
      </c>
      <c r="C30" s="33" t="s">
        <v>497</v>
      </c>
      <c r="D30" s="14" t="str">
        <f>IFERROR((VLOOKUP($C30,Tabla1[[#All],[SUBRUBRO]:[Costo-Costo actualizado]],2,0)),"")</f>
        <v/>
      </c>
      <c r="E30" s="31" t="str">
        <f>IFERROR((VLOOKUP($C30,Tabla1[[#All],[SUBRUBRO]:[Costo-Costo actualizado]],4,0)),"")</f>
        <v/>
      </c>
      <c r="F30" s="34" t="s">
        <v>524</v>
      </c>
      <c r="G30" s="31" t="str">
        <f t="shared" si="0"/>
        <v/>
      </c>
    </row>
    <row r="31" spans="2:13" ht="30" x14ac:dyDescent="0.25">
      <c r="B31" s="33" t="s">
        <v>496</v>
      </c>
      <c r="C31" s="33" t="s">
        <v>497</v>
      </c>
      <c r="D31" s="14" t="str">
        <f>IFERROR((VLOOKUP($C31,Tabla1[[#All],[SUBRUBRO]:[Costo-Costo actualizado]],2,0)),"")</f>
        <v/>
      </c>
      <c r="E31" s="31" t="str">
        <f>IFERROR((VLOOKUP($C31,Tabla1[[#All],[SUBRUBRO]:[Costo-Costo actualizado]],4,0)),"")</f>
        <v/>
      </c>
      <c r="F31" s="34" t="s">
        <v>524</v>
      </c>
      <c r="G31" s="31" t="str">
        <f t="shared" si="0"/>
        <v/>
      </c>
    </row>
    <row r="32" spans="2:13" ht="30" x14ac:dyDescent="0.25">
      <c r="B32" s="33" t="s">
        <v>496</v>
      </c>
      <c r="C32" s="33" t="s">
        <v>497</v>
      </c>
      <c r="D32" s="14" t="str">
        <f>IFERROR((VLOOKUP($C32,Tabla1[[#All],[SUBRUBRO]:[Costo-Costo actualizado]],2,0)),"")</f>
        <v/>
      </c>
      <c r="E32" s="31" t="str">
        <f>IFERROR((VLOOKUP($C32,Tabla1[[#All],[SUBRUBRO]:[Costo-Costo actualizado]],4,0)),"")</f>
        <v/>
      </c>
      <c r="F32" s="34" t="s">
        <v>524</v>
      </c>
      <c r="G32" s="31" t="str">
        <f t="shared" si="0"/>
        <v/>
      </c>
    </row>
    <row r="33" spans="2:7" ht="30" x14ac:dyDescent="0.25">
      <c r="B33" s="33" t="s">
        <v>496</v>
      </c>
      <c r="C33" s="33" t="s">
        <v>497</v>
      </c>
      <c r="D33" s="14" t="str">
        <f>IFERROR((VLOOKUP($C33,Tabla1[[#All],[SUBRUBRO]:[Costo-Costo actualizado]],2,0)),"")</f>
        <v/>
      </c>
      <c r="E33" s="31" t="str">
        <f>IFERROR((VLOOKUP($C33,Tabla1[[#All],[SUBRUBRO]:[Costo-Costo actualizado]],4,0)),"")</f>
        <v/>
      </c>
      <c r="F33" s="34" t="s">
        <v>524</v>
      </c>
      <c r="G33" s="31" t="str">
        <f t="shared" si="0"/>
        <v/>
      </c>
    </row>
    <row r="34" spans="2:7" ht="30" x14ac:dyDescent="0.25">
      <c r="B34" s="33" t="s">
        <v>496</v>
      </c>
      <c r="C34" s="33" t="s">
        <v>497</v>
      </c>
      <c r="D34" s="14" t="str">
        <f>IFERROR((VLOOKUP($C34,Tabla1[[#All],[SUBRUBRO]:[Costo-Costo actualizado]],2,0)),"")</f>
        <v/>
      </c>
      <c r="E34" s="31" t="str">
        <f>IFERROR((VLOOKUP($C34,Tabla1[[#All],[SUBRUBRO]:[Costo-Costo actualizado]],4,0)),"")</f>
        <v/>
      </c>
      <c r="F34" s="34" t="s">
        <v>524</v>
      </c>
      <c r="G34" s="31" t="str">
        <f t="shared" si="0"/>
        <v/>
      </c>
    </row>
    <row r="37" spans="2:7" x14ac:dyDescent="0.25">
      <c r="B37" s="43" t="s">
        <v>531</v>
      </c>
      <c r="C37" s="43"/>
      <c r="D37" s="37"/>
      <c r="E37" s="38"/>
    </row>
    <row r="38" spans="2:7" x14ac:dyDescent="0.25">
      <c r="B38" s="39" t="s">
        <v>455</v>
      </c>
      <c r="C38" s="39" t="s">
        <v>532</v>
      </c>
      <c r="D38" s="39" t="s">
        <v>533</v>
      </c>
      <c r="E38" s="39" t="s">
        <v>534</v>
      </c>
    </row>
    <row r="39" spans="2:7" x14ac:dyDescent="0.25">
      <c r="B39" s="40"/>
      <c r="C39" s="40"/>
      <c r="D39" s="40"/>
      <c r="E39" s="40">
        <f>IFERROR(D39*C39,"")</f>
        <v>0</v>
      </c>
    </row>
    <row r="40" spans="2:7" x14ac:dyDescent="0.25">
      <c r="B40" s="41"/>
      <c r="C40" s="41"/>
      <c r="D40" s="41"/>
      <c r="E40" s="41">
        <f t="shared" ref="E40:E47" si="1">IFERROR(D40*C40,"")</f>
        <v>0</v>
      </c>
    </row>
    <row r="41" spans="2:7" x14ac:dyDescent="0.25">
      <c r="B41" s="40"/>
      <c r="C41" s="40"/>
      <c r="D41" s="40"/>
      <c r="E41" s="40">
        <f t="shared" si="1"/>
        <v>0</v>
      </c>
    </row>
    <row r="42" spans="2:7" x14ac:dyDescent="0.25">
      <c r="B42" s="41"/>
      <c r="C42" s="41"/>
      <c r="D42" s="41"/>
      <c r="E42" s="41">
        <f t="shared" si="1"/>
        <v>0</v>
      </c>
    </row>
    <row r="43" spans="2:7" x14ac:dyDescent="0.25">
      <c r="B43" s="40"/>
      <c r="C43" s="40"/>
      <c r="D43" s="40"/>
      <c r="E43" s="40">
        <f t="shared" si="1"/>
        <v>0</v>
      </c>
    </row>
    <row r="44" spans="2:7" x14ac:dyDescent="0.25">
      <c r="B44" s="41"/>
      <c r="C44" s="41"/>
      <c r="D44" s="42"/>
      <c r="E44" s="41">
        <f t="shared" si="1"/>
        <v>0</v>
      </c>
    </row>
    <row r="45" spans="2:7" x14ac:dyDescent="0.25">
      <c r="B45" s="40"/>
      <c r="C45" s="40"/>
      <c r="D45" s="40"/>
      <c r="E45" s="40">
        <f t="shared" si="1"/>
        <v>0</v>
      </c>
    </row>
    <row r="46" spans="2:7" x14ac:dyDescent="0.25">
      <c r="B46" s="41"/>
      <c r="C46" s="41"/>
      <c r="D46" s="41"/>
      <c r="E46" s="41">
        <f t="shared" si="1"/>
        <v>0</v>
      </c>
    </row>
    <row r="47" spans="2:7" x14ac:dyDescent="0.25">
      <c r="B47" s="40"/>
      <c r="C47" s="40"/>
      <c r="D47" s="40"/>
      <c r="E47" s="40">
        <f t="shared" si="1"/>
        <v>0</v>
      </c>
    </row>
  </sheetData>
  <mergeCells count="1">
    <mergeCell ref="B37:C37"/>
  </mergeCells>
  <dataValidations count="2">
    <dataValidation type="list" allowBlank="1" showInputMessage="1" showErrorMessage="1" sqref="B10:B34" xr:uid="{00000000-0002-0000-0000-000000000000}">
      <formula1>RUBRO</formula1>
    </dataValidation>
    <dataValidation type="list" allowBlank="1" showInputMessage="1" showErrorMessage="1" sqref="C10:C34" xr:uid="{00000000-0002-0000-0000-000001000000}">
      <formula1>INDIRECT(B10)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9"/>
  <sheetViews>
    <sheetView topLeftCell="C1" workbookViewId="0">
      <selection activeCell="D1" sqref="D1"/>
    </sheetView>
  </sheetViews>
  <sheetFormatPr baseColWidth="10" defaultRowHeight="15" x14ac:dyDescent="0.25"/>
  <cols>
    <col min="2" max="2" width="22.140625" bestFit="1" customWidth="1"/>
    <col min="3" max="3" width="62.140625" style="2" customWidth="1"/>
    <col min="4" max="4" width="9.42578125" customWidth="1"/>
    <col min="5" max="5" width="34.42578125" bestFit="1" customWidth="1"/>
    <col min="6" max="7" width="31" customWidth="1"/>
    <col min="8" max="8" width="13" style="3" bestFit="1" customWidth="1"/>
    <col min="11" max="11" width="11.85546875" bestFit="1" customWidth="1"/>
  </cols>
  <sheetData>
    <row r="1" spans="2:9" x14ac:dyDescent="0.25">
      <c r="B1" t="s">
        <v>528</v>
      </c>
      <c r="C1" s="35">
        <v>60</v>
      </c>
    </row>
    <row r="2" spans="2:9" ht="14.45" x14ac:dyDescent="0.3">
      <c r="B2" t="s">
        <v>526</v>
      </c>
      <c r="C2" s="5">
        <v>5</v>
      </c>
    </row>
    <row r="3" spans="2:9" x14ac:dyDescent="0.25">
      <c r="B3" s="4" t="s">
        <v>455</v>
      </c>
      <c r="C3" s="5" t="s">
        <v>456</v>
      </c>
      <c r="D3" s="4" t="s">
        <v>369</v>
      </c>
      <c r="E3" s="36" t="s">
        <v>436</v>
      </c>
      <c r="F3" s="6" t="s">
        <v>527</v>
      </c>
      <c r="G3" s="6"/>
      <c r="I3" s="1"/>
    </row>
    <row r="4" spans="2:9" ht="30" x14ac:dyDescent="0.25">
      <c r="B4" t="s">
        <v>370</v>
      </c>
      <c r="C4" s="2" t="s">
        <v>371</v>
      </c>
      <c r="D4" t="s">
        <v>372</v>
      </c>
      <c r="E4" s="3">
        <v>1722.8125080995601</v>
      </c>
      <c r="F4" s="3">
        <f>+Tabla1[[#This Row],[Costo-Costo actualizado marzo]]*$C$1/$C$2</f>
        <v>20673.750097194723</v>
      </c>
      <c r="G4" s="3"/>
    </row>
    <row r="5" spans="2:9" ht="30" x14ac:dyDescent="0.25">
      <c r="B5" t="s">
        <v>370</v>
      </c>
      <c r="C5" s="2" t="s">
        <v>373</v>
      </c>
      <c r="D5" t="s">
        <v>372</v>
      </c>
      <c r="E5" s="3">
        <v>2148.1576759932891</v>
      </c>
      <c r="F5" s="3">
        <f>+Tabla1[[#This Row],[Costo-Costo actualizado marzo]]*$C$1/$C$2</f>
        <v>25777.892111919467</v>
      </c>
      <c r="G5" s="3"/>
    </row>
    <row r="6" spans="2:9" x14ac:dyDescent="0.25">
      <c r="B6" t="s">
        <v>370</v>
      </c>
      <c r="C6" s="2" t="s">
        <v>374</v>
      </c>
      <c r="D6" t="s">
        <v>372</v>
      </c>
      <c r="E6" s="3">
        <v>273.56893008814615</v>
      </c>
      <c r="F6" s="3">
        <f>+Tabla1[[#This Row],[Costo-Costo actualizado marzo]]*$C$1/$C$2</f>
        <v>3282.827161057754</v>
      </c>
      <c r="G6" s="3"/>
    </row>
    <row r="7" spans="2:9" x14ac:dyDescent="0.25">
      <c r="B7" t="s">
        <v>370</v>
      </c>
      <c r="C7" s="2" t="s">
        <v>375</v>
      </c>
      <c r="D7" t="s">
        <v>372</v>
      </c>
      <c r="E7" s="3">
        <v>1057.6475824454699</v>
      </c>
      <c r="F7" s="3">
        <f>+Tabla1[[#This Row],[Costo-Costo actualizado marzo]]*$C$1/$C$2</f>
        <v>12691.770989345638</v>
      </c>
      <c r="G7" s="3"/>
    </row>
    <row r="8" spans="2:9" x14ac:dyDescent="0.25">
      <c r="B8" t="s">
        <v>370</v>
      </c>
      <c r="C8" s="2" t="s">
        <v>376</v>
      </c>
      <c r="D8" t="s">
        <v>377</v>
      </c>
      <c r="E8" s="3">
        <v>492965.01979270327</v>
      </c>
      <c r="F8" s="3">
        <f>+Tabla1[[#This Row],[Costo-Costo actualizado marzo]]*$C$1/$C$2</f>
        <v>5915580.2375124395</v>
      </c>
      <c r="G8" s="3"/>
    </row>
    <row r="9" spans="2:9" x14ac:dyDescent="0.25">
      <c r="E9" s="3"/>
      <c r="F9" s="3">
        <f>+Tabla1[[#This Row],[Costo-Costo actualizado marzo]]*$C$1/$C$2</f>
        <v>0</v>
      </c>
      <c r="G9" s="3"/>
    </row>
    <row r="10" spans="2:9" x14ac:dyDescent="0.25">
      <c r="B10" t="s">
        <v>378</v>
      </c>
      <c r="C10" s="2" t="s">
        <v>379</v>
      </c>
      <c r="D10" t="s">
        <v>432</v>
      </c>
      <c r="E10" s="3">
        <f>+(21.6309480867109*2)</f>
        <v>43.261896173421803</v>
      </c>
      <c r="F10" s="3">
        <f>+Tabla1[[#This Row],[Costo-Costo actualizado marzo]]*$C$1/$C$2</f>
        <v>519.14275408106164</v>
      </c>
      <c r="G10" s="3"/>
    </row>
    <row r="11" spans="2:9" x14ac:dyDescent="0.25">
      <c r="B11" t="s">
        <v>378</v>
      </c>
      <c r="C11" s="2" t="s">
        <v>380</v>
      </c>
      <c r="D11" t="s">
        <v>432</v>
      </c>
      <c r="E11" s="3">
        <f>14.9882485949791*2</f>
        <v>29.976497189958199</v>
      </c>
      <c r="F11" s="3">
        <f>+Tabla1[[#This Row],[Costo-Costo actualizado marzo]]*$C$1/$C$2</f>
        <v>359.7179662794984</v>
      </c>
      <c r="G11" s="3"/>
    </row>
    <row r="12" spans="2:9" x14ac:dyDescent="0.25">
      <c r="B12" t="s">
        <v>378</v>
      </c>
      <c r="C12" s="2" t="s">
        <v>381</v>
      </c>
      <c r="D12" t="s">
        <v>432</v>
      </c>
      <c r="E12" s="3">
        <f>12.7894063809393*2</f>
        <v>25.578812761878599</v>
      </c>
      <c r="F12" s="3">
        <f>+Tabla1[[#This Row],[Costo-Costo actualizado marzo]]*$C$1/$C$2</f>
        <v>306.94575314254314</v>
      </c>
      <c r="G12" s="3"/>
    </row>
    <row r="13" spans="2:9" x14ac:dyDescent="0.25">
      <c r="B13" t="s">
        <v>378</v>
      </c>
      <c r="C13" s="2" t="s">
        <v>382</v>
      </c>
      <c r="D13" t="s">
        <v>432</v>
      </c>
      <c r="E13" s="3">
        <f>11.6527133693823*2</f>
        <v>23.305426738764599</v>
      </c>
      <c r="F13" s="3">
        <f>+Tabla1[[#This Row],[Costo-Costo actualizado marzo]]*$C$1/$C$2</f>
        <v>279.6651208651752</v>
      </c>
      <c r="G13" s="3"/>
    </row>
    <row r="14" spans="2:9" x14ac:dyDescent="0.25">
      <c r="B14" t="s">
        <v>378</v>
      </c>
      <c r="C14" s="2" t="s">
        <v>383</v>
      </c>
      <c r="D14" t="s">
        <v>432</v>
      </c>
      <c r="E14" s="3">
        <f>10.9615841723948*2</f>
        <v>21.923168344789602</v>
      </c>
      <c r="F14" s="3">
        <f>+Tabla1[[#This Row],[Costo-Costo actualizado marzo]]*$C$1/$C$2</f>
        <v>263.07802013747522</v>
      </c>
      <c r="G14" s="3"/>
    </row>
    <row r="15" spans="2:9" x14ac:dyDescent="0.25">
      <c r="B15" t="s">
        <v>378</v>
      </c>
      <c r="C15" s="2" t="s">
        <v>384</v>
      </c>
      <c r="D15" t="s">
        <v>432</v>
      </c>
      <c r="E15" s="3">
        <f>10.4982100281265*2</f>
        <v>20.996420056253001</v>
      </c>
      <c r="F15" s="3">
        <f>+Tabla1[[#This Row],[Costo-Costo actualizado marzo]]*$C$1/$C$2</f>
        <v>251.95704067503601</v>
      </c>
      <c r="G15" s="3"/>
    </row>
    <row r="16" spans="2:9" ht="14.45" x14ac:dyDescent="0.3">
      <c r="E16" s="3"/>
      <c r="F16" s="3">
        <f>+Tabla1[[#This Row],[Costo-Costo actualizado marzo]]*$C$1/$C$2</f>
        <v>0</v>
      </c>
      <c r="G16" s="3"/>
    </row>
    <row r="17" spans="2:7" ht="45" x14ac:dyDescent="0.25">
      <c r="B17" t="s">
        <v>385</v>
      </c>
      <c r="C17" s="2" t="s">
        <v>437</v>
      </c>
      <c r="D17" t="s">
        <v>372</v>
      </c>
      <c r="E17" s="3">
        <v>61927.852043908642</v>
      </c>
      <c r="F17" s="3">
        <f>+Tabla1[[#This Row],[Costo-Costo actualizado marzo]]*$C$1/$C$2</f>
        <v>743134.22452690371</v>
      </c>
      <c r="G17" s="3"/>
    </row>
    <row r="18" spans="2:7" ht="60" x14ac:dyDescent="0.25">
      <c r="B18" t="s">
        <v>385</v>
      </c>
      <c r="C18" s="2" t="s">
        <v>433</v>
      </c>
      <c r="D18" t="s">
        <v>372</v>
      </c>
      <c r="E18" s="3">
        <v>66994.105557304167</v>
      </c>
      <c r="F18" s="3">
        <f>+Tabla1[[#This Row],[Costo-Costo actualizado marzo]]*$C$1/$C$2</f>
        <v>803929.26668765</v>
      </c>
      <c r="G18" s="3"/>
    </row>
    <row r="19" spans="2:7" x14ac:dyDescent="0.25">
      <c r="E19" s="3"/>
      <c r="F19" s="3">
        <f>+Tabla1[[#This Row],[Costo-Costo actualizado marzo]]*$C$1/$C$2</f>
        <v>0</v>
      </c>
      <c r="G19" s="3"/>
    </row>
    <row r="20" spans="2:7" x14ac:dyDescent="0.25">
      <c r="B20" t="s">
        <v>386</v>
      </c>
      <c r="C20" s="2" t="s">
        <v>434</v>
      </c>
      <c r="D20" t="s">
        <v>372</v>
      </c>
      <c r="E20" s="3">
        <v>33300.658090535304</v>
      </c>
      <c r="F20" s="3">
        <f>+Tabla1[[#This Row],[Costo-Costo actualizado marzo]]*$C$1/$C$2</f>
        <v>399607.89708642365</v>
      </c>
      <c r="G20" s="3"/>
    </row>
    <row r="21" spans="2:7" x14ac:dyDescent="0.25">
      <c r="B21" s="2" t="s">
        <v>387</v>
      </c>
      <c r="E21" s="3"/>
      <c r="F21" s="3">
        <f>+Tabla1[[#This Row],[Costo-Costo actualizado marzo]]*$C$1/$C$2</f>
        <v>0</v>
      </c>
      <c r="G21" s="3"/>
    </row>
    <row r="22" spans="2:7" x14ac:dyDescent="0.25">
      <c r="B22" s="2" t="s">
        <v>387</v>
      </c>
      <c r="C22" s="2" t="s">
        <v>388</v>
      </c>
      <c r="D22" t="s">
        <v>372</v>
      </c>
      <c r="E22" s="3">
        <v>9238.0335701991407</v>
      </c>
      <c r="F22" s="3">
        <f>+Tabla1[[#This Row],[Costo-Costo actualizado marzo]]*$C$1/$C$2</f>
        <v>110856.4028423897</v>
      </c>
      <c r="G22" s="3"/>
    </row>
    <row r="23" spans="2:7" x14ac:dyDescent="0.25">
      <c r="B23" s="2" t="s">
        <v>387</v>
      </c>
      <c r="C23" s="2" t="s">
        <v>389</v>
      </c>
      <c r="D23" t="s">
        <v>372</v>
      </c>
      <c r="E23" s="3">
        <v>5066.2535133955307</v>
      </c>
      <c r="F23" s="3">
        <f>+Tabla1[[#This Row],[Costo-Costo actualizado marzo]]*$C$1/$C$2</f>
        <v>60795.042160746372</v>
      </c>
      <c r="G23" s="3"/>
    </row>
    <row r="24" spans="2:7" x14ac:dyDescent="0.25">
      <c r="B24" s="2" t="s">
        <v>387</v>
      </c>
      <c r="C24" s="2" t="s">
        <v>390</v>
      </c>
      <c r="D24" t="s">
        <v>372</v>
      </c>
      <c r="E24" s="3">
        <v>3675.6601611276615</v>
      </c>
      <c r="F24" s="3">
        <f>+Tabla1[[#This Row],[Costo-Costo actualizado marzo]]*$C$1/$C$2</f>
        <v>44107.921933531936</v>
      </c>
      <c r="G24" s="3"/>
    </row>
    <row r="25" spans="2:7" x14ac:dyDescent="0.25">
      <c r="B25" s="2" t="s">
        <v>387</v>
      </c>
      <c r="C25" s="2" t="s">
        <v>391</v>
      </c>
      <c r="D25" t="s">
        <v>372</v>
      </c>
      <c r="E25" s="3">
        <v>2980.3634849937266</v>
      </c>
      <c r="F25" s="3">
        <f>+Tabla1[[#This Row],[Costo-Costo actualizado marzo]]*$C$1/$C$2</f>
        <v>35764.361819924714</v>
      </c>
      <c r="G25" s="3"/>
    </row>
    <row r="26" spans="2:7" x14ac:dyDescent="0.25">
      <c r="B26" s="2" t="s">
        <v>387</v>
      </c>
      <c r="C26" s="2" t="s">
        <v>392</v>
      </c>
      <c r="D26" t="s">
        <v>372</v>
      </c>
      <c r="E26" s="3">
        <v>2563.1854793133657</v>
      </c>
      <c r="F26" s="3">
        <f>+Tabla1[[#This Row],[Costo-Costo actualizado marzo]]*$C$1/$C$2</f>
        <v>30758.225751760387</v>
      </c>
      <c r="G26" s="3"/>
    </row>
    <row r="27" spans="2:7" x14ac:dyDescent="0.25">
      <c r="B27" s="2" t="s">
        <v>387</v>
      </c>
      <c r="C27" s="2" t="s">
        <v>393</v>
      </c>
      <c r="D27" t="s">
        <v>372</v>
      </c>
      <c r="E27" s="3">
        <v>2285.0668088597918</v>
      </c>
      <c r="F27" s="3">
        <f>+Tabla1[[#This Row],[Costo-Costo actualizado marzo]]*$C$1/$C$2</f>
        <v>27420.801706317503</v>
      </c>
      <c r="G27" s="3"/>
    </row>
    <row r="28" spans="2:7" x14ac:dyDescent="0.25">
      <c r="E28" s="3"/>
      <c r="F28" s="3">
        <f>+Tabla1[[#This Row],[Costo-Costo actualizado marzo]]*$C$1/$C$2</f>
        <v>0</v>
      </c>
      <c r="G28" s="3"/>
    </row>
    <row r="29" spans="2:7" x14ac:dyDescent="0.25">
      <c r="B29" t="s">
        <v>394</v>
      </c>
      <c r="C29" s="2" t="s">
        <v>395</v>
      </c>
      <c r="D29" t="s">
        <v>236</v>
      </c>
      <c r="E29" s="3">
        <v>453.01492649876155</v>
      </c>
      <c r="F29" s="3">
        <f>+Tabla1[[#This Row],[Costo-Costo actualizado marzo]]*$C$1/$C$2</f>
        <v>5436.1791179851389</v>
      </c>
      <c r="G29" s="3"/>
    </row>
    <row r="30" spans="2:7" x14ac:dyDescent="0.25">
      <c r="E30" s="3"/>
      <c r="F30" s="3">
        <f>+Tabla1[[#This Row],[Costo-Costo actualizado marzo]]*$C$1/$C$2</f>
        <v>0</v>
      </c>
      <c r="G30" s="3"/>
    </row>
    <row r="31" spans="2:7" x14ac:dyDescent="0.25">
      <c r="B31" t="s">
        <v>396</v>
      </c>
      <c r="C31" s="2" t="s">
        <v>397</v>
      </c>
      <c r="D31" t="s">
        <v>244</v>
      </c>
      <c r="E31" s="3">
        <v>10970.903571137926</v>
      </c>
      <c r="F31" s="3">
        <f>+Tabla1[[#This Row],[Costo-Costo actualizado marzo]]*$C$1/$C$2</f>
        <v>131650.84285365511</v>
      </c>
      <c r="G31" s="3"/>
    </row>
    <row r="32" spans="2:7" x14ac:dyDescent="0.25">
      <c r="B32" t="s">
        <v>396</v>
      </c>
      <c r="C32" s="2" t="s">
        <v>398</v>
      </c>
      <c r="D32" t="s">
        <v>244</v>
      </c>
      <c r="E32" s="3">
        <v>13327.359593550816</v>
      </c>
      <c r="F32" s="3">
        <f>+Tabla1[[#This Row],[Costo-Costo actualizado marzo]]*$C$1/$C$2</f>
        <v>159928.31512260978</v>
      </c>
      <c r="G32" s="3"/>
    </row>
    <row r="33" spans="2:7" x14ac:dyDescent="0.25">
      <c r="B33" t="s">
        <v>396</v>
      </c>
      <c r="C33" s="2" t="s">
        <v>399</v>
      </c>
      <c r="D33" t="s">
        <v>244</v>
      </c>
      <c r="E33" s="3">
        <v>17036.986529586236</v>
      </c>
      <c r="F33" s="3">
        <f>+Tabla1[[#This Row],[Costo-Costo actualizado marzo]]*$C$1/$C$2</f>
        <v>204443.83835503485</v>
      </c>
      <c r="G33" s="3"/>
    </row>
    <row r="34" spans="2:7" x14ac:dyDescent="0.25">
      <c r="B34" t="s">
        <v>396</v>
      </c>
      <c r="C34" s="2" t="s">
        <v>400</v>
      </c>
      <c r="D34" t="s">
        <v>244</v>
      </c>
      <c r="E34" s="3">
        <v>20214.628871674311</v>
      </c>
      <c r="F34" s="3">
        <f>+Tabla1[[#This Row],[Costo-Costo actualizado marzo]]*$C$1/$C$2</f>
        <v>242575.54646009175</v>
      </c>
      <c r="G34" s="3"/>
    </row>
    <row r="35" spans="2:7" x14ac:dyDescent="0.25">
      <c r="B35" t="s">
        <v>396</v>
      </c>
      <c r="C35" s="2" t="s">
        <v>401</v>
      </c>
      <c r="D35" t="s">
        <v>244</v>
      </c>
      <c r="E35" s="3">
        <v>26730.380270785696</v>
      </c>
      <c r="F35" s="3">
        <f>+Tabla1[[#This Row],[Costo-Costo actualizado marzo]]*$C$1/$C$2</f>
        <v>320764.56324942835</v>
      </c>
      <c r="G35" s="3"/>
    </row>
    <row r="36" spans="2:7" x14ac:dyDescent="0.25">
      <c r="B36" t="s">
        <v>396</v>
      </c>
      <c r="C36" s="2" t="s">
        <v>402</v>
      </c>
      <c r="D36" t="s">
        <v>244</v>
      </c>
      <c r="E36" s="3">
        <v>27915.34465113737</v>
      </c>
      <c r="F36" s="3">
        <f>+Tabla1[[#This Row],[Costo-Costo actualizado marzo]]*$C$1/$C$2</f>
        <v>334984.13581364846</v>
      </c>
      <c r="G36" s="3"/>
    </row>
    <row r="37" spans="2:7" x14ac:dyDescent="0.25">
      <c r="B37" t="s">
        <v>396</v>
      </c>
      <c r="C37" s="2" t="s">
        <v>403</v>
      </c>
      <c r="D37" t="s">
        <v>244</v>
      </c>
      <c r="E37" s="3">
        <v>38259.878835752235</v>
      </c>
      <c r="F37" s="3">
        <f>+Tabla1[[#This Row],[Costo-Costo actualizado marzo]]*$C$1/$C$2</f>
        <v>459118.54602902679</v>
      </c>
      <c r="G37" s="3"/>
    </row>
    <row r="38" spans="2:7" x14ac:dyDescent="0.25">
      <c r="B38" t="s">
        <v>396</v>
      </c>
      <c r="C38" s="2" t="s">
        <v>404</v>
      </c>
      <c r="D38" t="s">
        <v>244</v>
      </c>
      <c r="E38" s="3">
        <v>42822.579981037867</v>
      </c>
      <c r="F38" s="3">
        <f>+Tabla1[[#This Row],[Costo-Costo actualizado marzo]]*$C$1/$C$2</f>
        <v>513870.9597724544</v>
      </c>
      <c r="G38" s="3"/>
    </row>
    <row r="39" spans="2:7" x14ac:dyDescent="0.25">
      <c r="B39" t="s">
        <v>396</v>
      </c>
      <c r="C39" s="2" t="s">
        <v>405</v>
      </c>
      <c r="D39" t="s">
        <v>244</v>
      </c>
      <c r="E39" s="3">
        <v>48297.015315090081</v>
      </c>
      <c r="F39" s="3">
        <f>+Tabla1[[#This Row],[Costo-Costo actualizado marzo]]*$C$1/$C$2</f>
        <v>579564.183781081</v>
      </c>
      <c r="G39" s="3"/>
    </row>
    <row r="40" spans="2:7" x14ac:dyDescent="0.25">
      <c r="B40" t="s">
        <v>396</v>
      </c>
      <c r="C40" s="2" t="s">
        <v>406</v>
      </c>
      <c r="D40" t="s">
        <v>244</v>
      </c>
      <c r="E40" s="3">
        <v>57742.141518841156</v>
      </c>
      <c r="F40" s="3">
        <f>+Tabla1[[#This Row],[Costo-Costo actualizado marzo]]*$C$1/$C$2</f>
        <v>692905.6982260939</v>
      </c>
      <c r="G40" s="3"/>
    </row>
    <row r="41" spans="2:7" x14ac:dyDescent="0.25">
      <c r="B41" t="s">
        <v>396</v>
      </c>
      <c r="C41" s="2" t="s">
        <v>407</v>
      </c>
      <c r="D41" t="s">
        <v>244</v>
      </c>
      <c r="E41" s="3">
        <v>61922.620774841147</v>
      </c>
      <c r="F41" s="3">
        <f>+Tabla1[[#This Row],[Costo-Costo actualizado marzo]]*$C$1/$C$2</f>
        <v>743071.44929809379</v>
      </c>
      <c r="G41" s="3"/>
    </row>
    <row r="42" spans="2:7" x14ac:dyDescent="0.25">
      <c r="B42" t="s">
        <v>396</v>
      </c>
      <c r="C42" s="2" t="s">
        <v>408</v>
      </c>
      <c r="D42" t="s">
        <v>244</v>
      </c>
      <c r="E42" s="3">
        <v>66073.702811321156</v>
      </c>
      <c r="F42" s="3">
        <f>+Tabla1[[#This Row],[Costo-Costo actualizado marzo]]*$C$1/$C$2</f>
        <v>792884.43373585388</v>
      </c>
      <c r="G42" s="3"/>
    </row>
    <row r="43" spans="2:7" x14ac:dyDescent="0.25">
      <c r="E43" s="3"/>
      <c r="F43" s="3">
        <f>+Tabla1[[#This Row],[Costo-Costo actualizado marzo]]*$C$1/$C$2</f>
        <v>0</v>
      </c>
      <c r="G43" s="3"/>
    </row>
    <row r="44" spans="2:7" x14ac:dyDescent="0.25">
      <c r="B44" t="s">
        <v>409</v>
      </c>
      <c r="C44" s="2" t="s">
        <v>410</v>
      </c>
      <c r="D44" t="s">
        <v>411</v>
      </c>
      <c r="E44" s="3">
        <v>77595.649001399317</v>
      </c>
      <c r="F44" s="3">
        <f>+Tabla1[[#This Row],[Costo-Costo actualizado marzo]]*$C$1/$C$2</f>
        <v>931147.7880167918</v>
      </c>
      <c r="G44" s="3"/>
    </row>
    <row r="45" spans="2:7" x14ac:dyDescent="0.25">
      <c r="B45" t="s">
        <v>409</v>
      </c>
      <c r="C45" s="2" t="s">
        <v>412</v>
      </c>
      <c r="D45" t="s">
        <v>411</v>
      </c>
      <c r="E45" s="3">
        <v>91932.033244983308</v>
      </c>
      <c r="F45" s="3">
        <f>+Tabla1[[#This Row],[Costo-Costo actualizado marzo]]*$C$1/$C$2</f>
        <v>1103184.3989397998</v>
      </c>
      <c r="G45" s="3"/>
    </row>
    <row r="46" spans="2:7" x14ac:dyDescent="0.25">
      <c r="B46" t="s">
        <v>409</v>
      </c>
      <c r="C46" s="2" t="s">
        <v>413</v>
      </c>
      <c r="D46" t="s">
        <v>411</v>
      </c>
      <c r="E46" s="3">
        <v>87326.401000311307</v>
      </c>
      <c r="F46" s="3">
        <f>+Tabla1[[#This Row],[Costo-Costo actualizado marzo]]*$C$1/$C$2</f>
        <v>1047916.8120037357</v>
      </c>
      <c r="G46" s="3"/>
    </row>
    <row r="47" spans="2:7" x14ac:dyDescent="0.25">
      <c r="B47" t="s">
        <v>409</v>
      </c>
      <c r="C47" s="2" t="s">
        <v>414</v>
      </c>
      <c r="D47" t="s">
        <v>411</v>
      </c>
      <c r="E47" s="3">
        <v>104131.24538988332</v>
      </c>
      <c r="F47" s="3">
        <f>+Tabla1[[#This Row],[Costo-Costo actualizado marzo]]*$C$1/$C$2</f>
        <v>1249574.9446785997</v>
      </c>
      <c r="G47" s="3"/>
    </row>
    <row r="48" spans="2:7" x14ac:dyDescent="0.25">
      <c r="E48" s="3"/>
      <c r="F48" s="3">
        <f>+Tabla1[[#This Row],[Costo-Costo actualizado marzo]]*$C$1/$C$2</f>
        <v>0</v>
      </c>
      <c r="G48" s="3"/>
    </row>
    <row r="49" spans="2:7" x14ac:dyDescent="0.25">
      <c r="B49" t="s">
        <v>415</v>
      </c>
      <c r="C49" s="2" t="s">
        <v>416</v>
      </c>
      <c r="D49" t="s">
        <v>411</v>
      </c>
      <c r="E49" s="3">
        <v>126206.32170775426</v>
      </c>
      <c r="F49" s="3">
        <f>+Tabla1[[#This Row],[Costo-Costo actualizado marzo]]*$C$1/$C$2</f>
        <v>1514475.8604930514</v>
      </c>
      <c r="G49" s="3"/>
    </row>
    <row r="50" spans="2:7" x14ac:dyDescent="0.25">
      <c r="B50" t="s">
        <v>415</v>
      </c>
      <c r="C50" s="2" t="s">
        <v>417</v>
      </c>
      <c r="D50" t="s">
        <v>411</v>
      </c>
      <c r="E50" s="3">
        <v>136929.49750820629</v>
      </c>
      <c r="F50" s="3">
        <f>+Tabla1[[#This Row],[Costo-Costo actualizado marzo]]*$C$1/$C$2</f>
        <v>1643153.9700984755</v>
      </c>
      <c r="G50" s="3"/>
    </row>
    <row r="51" spans="2:7" x14ac:dyDescent="0.25">
      <c r="B51" t="s">
        <v>415</v>
      </c>
      <c r="C51" s="2" t="s">
        <v>418</v>
      </c>
      <c r="D51" t="s">
        <v>411</v>
      </c>
      <c r="E51" s="3">
        <v>176192.45214775237</v>
      </c>
      <c r="F51" s="3">
        <f>+Tabla1[[#This Row],[Costo-Costo actualizado marzo]]*$C$1/$C$2</f>
        <v>2114309.4257730283</v>
      </c>
      <c r="G51" s="3"/>
    </row>
    <row r="52" spans="2:7" x14ac:dyDescent="0.25">
      <c r="B52" t="s">
        <v>415</v>
      </c>
      <c r="C52" s="2" t="s">
        <v>419</v>
      </c>
      <c r="D52" t="s">
        <v>411</v>
      </c>
      <c r="E52" s="3">
        <v>222294.15627740967</v>
      </c>
      <c r="F52" s="3">
        <f>+Tabla1[[#This Row],[Costo-Costo actualizado marzo]]*$C$1/$C$2</f>
        <v>2667529.8753289161</v>
      </c>
      <c r="G52" s="3"/>
    </row>
    <row r="53" spans="2:7" x14ac:dyDescent="0.25">
      <c r="B53" t="s">
        <v>415</v>
      </c>
      <c r="C53" s="2" t="s">
        <v>420</v>
      </c>
      <c r="D53" t="s">
        <v>411</v>
      </c>
      <c r="E53" s="3">
        <v>234966.43966915371</v>
      </c>
      <c r="F53" s="3">
        <f>+Tabla1[[#This Row],[Costo-Costo actualizado marzo]]*$C$1/$C$2</f>
        <v>2819597.2760298448</v>
      </c>
      <c r="G53" s="3"/>
    </row>
    <row r="54" spans="2:7" x14ac:dyDescent="0.25">
      <c r="E54" s="3"/>
      <c r="F54" s="3">
        <f>+Tabla1[[#This Row],[Costo-Costo actualizado marzo]]*$C$1/$C$2</f>
        <v>0</v>
      </c>
      <c r="G54" s="3"/>
    </row>
    <row r="55" spans="2:7" ht="60" x14ac:dyDescent="0.25">
      <c r="B55" t="s">
        <v>421</v>
      </c>
      <c r="C55" s="2" t="s">
        <v>422</v>
      </c>
      <c r="D55" t="s">
        <v>411</v>
      </c>
      <c r="E55" s="3">
        <f>142728.619714942*0.8</f>
        <v>114182.89577195361</v>
      </c>
      <c r="F55" s="3">
        <f>+Tabla1[[#This Row],[Costo-Costo actualizado marzo]]*$C$1/$C$2</f>
        <v>1370194.7492634435</v>
      </c>
      <c r="G55" s="3"/>
    </row>
    <row r="56" spans="2:7" ht="60" x14ac:dyDescent="0.25">
      <c r="B56" t="s">
        <v>421</v>
      </c>
      <c r="C56" s="2" t="s">
        <v>423</v>
      </c>
      <c r="D56" t="s">
        <v>411</v>
      </c>
      <c r="E56" s="3">
        <f>206585.90523536*0.8</f>
        <v>165268.724188288</v>
      </c>
      <c r="F56" s="3">
        <f>+Tabla1[[#This Row],[Costo-Costo actualizado marzo]]*$C$1/$C$2</f>
        <v>1983224.6902594559</v>
      </c>
      <c r="G56" s="3"/>
    </row>
    <row r="57" spans="2:7" ht="60" x14ac:dyDescent="0.25">
      <c r="B57" t="s">
        <v>421</v>
      </c>
      <c r="C57" s="2" t="s">
        <v>424</v>
      </c>
      <c r="D57" t="s">
        <v>411</v>
      </c>
      <c r="E57" s="3">
        <f>203691.1632442*0.8</f>
        <v>162952.93059536</v>
      </c>
      <c r="F57" s="3">
        <f>+Tabla1[[#This Row],[Costo-Costo actualizado marzo]]*$C$1/$C$2</f>
        <v>1955435.1671443202</v>
      </c>
      <c r="G57" s="3"/>
    </row>
    <row r="58" spans="2:7" ht="60" x14ac:dyDescent="0.25">
      <c r="B58" t="s">
        <v>421</v>
      </c>
      <c r="C58" s="2" t="s">
        <v>425</v>
      </c>
      <c r="D58" t="s">
        <v>411</v>
      </c>
      <c r="E58" s="3">
        <f>348925.974971376*0.8</f>
        <v>279140.77997710084</v>
      </c>
      <c r="F58" s="3">
        <f>+Tabla1[[#This Row],[Costo-Costo actualizado marzo]]*$C$1/$C$2</f>
        <v>3349689.3597252099</v>
      </c>
      <c r="G58" s="3"/>
    </row>
    <row r="59" spans="2:7" ht="30" x14ac:dyDescent="0.25">
      <c r="B59" t="s">
        <v>421</v>
      </c>
      <c r="C59" s="2" t="s">
        <v>426</v>
      </c>
      <c r="D59" t="s">
        <v>411</v>
      </c>
      <c r="E59" s="3">
        <v>104855.08168431614</v>
      </c>
      <c r="F59" s="3">
        <f>+Tabla1[[#This Row],[Costo-Costo actualizado marzo]]*$C$1/$C$2</f>
        <v>1258260.9802117939</v>
      </c>
      <c r="G59" s="3"/>
    </row>
    <row r="60" spans="2:7" x14ac:dyDescent="0.25">
      <c r="E60" s="3"/>
      <c r="F60" s="3">
        <f>+Tabla1[[#This Row],[Costo-Costo actualizado marzo]]*$C$1/$C$2</f>
        <v>0</v>
      </c>
      <c r="G60" s="3"/>
    </row>
    <row r="61" spans="2:7" ht="30" x14ac:dyDescent="0.25">
      <c r="B61" t="s">
        <v>427</v>
      </c>
      <c r="C61" s="2" t="s">
        <v>529</v>
      </c>
      <c r="D61" t="s">
        <v>429</v>
      </c>
      <c r="E61" s="3">
        <v>11777.11928364212</v>
      </c>
      <c r="F61" s="3">
        <f>+Tabla1[[#This Row],[Costo-Costo actualizado marzo]]*$C$1/$C$2</f>
        <v>141325.43140370544</v>
      </c>
      <c r="G61" s="3"/>
    </row>
    <row r="62" spans="2:7" x14ac:dyDescent="0.25">
      <c r="E62" s="3"/>
      <c r="F62" s="3">
        <f>+Tabla1[[#This Row],[Costo-Costo actualizado marzo]]*$C$1/$C$2</f>
        <v>0</v>
      </c>
      <c r="G62" s="3"/>
    </row>
    <row r="63" spans="2:7" x14ac:dyDescent="0.25">
      <c r="B63" t="s">
        <v>430</v>
      </c>
      <c r="C63" s="2" t="s">
        <v>431</v>
      </c>
      <c r="D63" t="s">
        <v>429</v>
      </c>
      <c r="E63" s="3">
        <v>12190.786042715177</v>
      </c>
      <c r="F63" s="3">
        <f>+Tabla1[[#This Row],[Costo-Costo actualizado marzo]]*$C$1/$C$2</f>
        <v>146289.43251258211</v>
      </c>
      <c r="G63" s="3"/>
    </row>
    <row r="64" spans="2:7" x14ac:dyDescent="0.25">
      <c r="E64" s="10"/>
      <c r="F64" s="3">
        <f>+Tabla1[[#This Row],[Costo-Costo actualizado marzo]]*$C$1/$C$2</f>
        <v>0</v>
      </c>
      <c r="G64" s="10"/>
    </row>
    <row r="65" spans="2:7" x14ac:dyDescent="0.25">
      <c r="B65" t="s">
        <v>438</v>
      </c>
      <c r="C65" s="2" t="s">
        <v>1</v>
      </c>
      <c r="D65" t="s">
        <v>0</v>
      </c>
      <c r="E65" s="10">
        <v>895.57893750000005</v>
      </c>
      <c r="F65" s="3">
        <f>+Tabla1[[#This Row],[Costo-Costo actualizado marzo]]*$C$1/$C$2</f>
        <v>10746.947250000001</v>
      </c>
      <c r="G65" s="10"/>
    </row>
    <row r="66" spans="2:7" x14ac:dyDescent="0.25">
      <c r="B66" t="s">
        <v>438</v>
      </c>
      <c r="C66" s="2" t="s">
        <v>2</v>
      </c>
      <c r="D66" t="s">
        <v>0</v>
      </c>
      <c r="E66" s="10">
        <v>1506.8779375000001</v>
      </c>
      <c r="F66" s="3">
        <f>+Tabla1[[#This Row],[Costo-Costo actualizado marzo]]*$C$1/$C$2</f>
        <v>18082.535250000001</v>
      </c>
      <c r="G66" s="10"/>
    </row>
    <row r="67" spans="2:7" x14ac:dyDescent="0.25">
      <c r="B67" t="s">
        <v>438</v>
      </c>
      <c r="C67" s="2" t="s">
        <v>3</v>
      </c>
      <c r="D67" t="s">
        <v>0</v>
      </c>
      <c r="E67" s="10">
        <v>2105.8732500000006</v>
      </c>
      <c r="F67" s="3">
        <f>+Tabla1[[#This Row],[Costo-Costo actualizado marzo]]*$C$1/$C$2</f>
        <v>25270.479000000007</v>
      </c>
      <c r="G67" s="10"/>
    </row>
    <row r="68" spans="2:7" x14ac:dyDescent="0.25">
      <c r="B68" t="s">
        <v>438</v>
      </c>
      <c r="C68" s="2" t="s">
        <v>4</v>
      </c>
      <c r="D68" t="s">
        <v>0</v>
      </c>
      <c r="E68" s="10">
        <v>2985.9106874999998</v>
      </c>
      <c r="F68" s="3">
        <f>+Tabla1[[#This Row],[Costo-Costo actualizado marzo]]*$C$1/$C$2</f>
        <v>35830.928249999997</v>
      </c>
      <c r="G68" s="10"/>
    </row>
    <row r="69" spans="2:7" x14ac:dyDescent="0.25">
      <c r="B69" t="s">
        <v>438</v>
      </c>
      <c r="C69" s="2" t="s">
        <v>5</v>
      </c>
      <c r="D69" t="s">
        <v>0</v>
      </c>
      <c r="E69" s="10">
        <v>4448.1068125000002</v>
      </c>
      <c r="F69" s="3">
        <f>+Tabla1[[#This Row],[Costo-Costo actualizado marzo]]*$C$1/$C$2</f>
        <v>53377.281750000002</v>
      </c>
      <c r="G69" s="10"/>
    </row>
    <row r="70" spans="2:7" x14ac:dyDescent="0.25">
      <c r="B70" t="s">
        <v>438</v>
      </c>
      <c r="C70" s="2" t="s">
        <v>6</v>
      </c>
      <c r="D70" t="s">
        <v>0</v>
      </c>
      <c r="E70" s="10">
        <v>4498.0687500000004</v>
      </c>
      <c r="F70" s="3">
        <f>+Tabla1[[#This Row],[Costo-Costo actualizado marzo]]*$C$1/$C$2</f>
        <v>53976.824999999997</v>
      </c>
      <c r="G70" s="10"/>
    </row>
    <row r="71" spans="2:7" x14ac:dyDescent="0.25">
      <c r="B71" t="s">
        <v>438</v>
      </c>
      <c r="C71" s="2" t="s">
        <v>7</v>
      </c>
      <c r="D71" t="s">
        <v>0</v>
      </c>
      <c r="E71" s="10">
        <v>5596.4343750000007</v>
      </c>
      <c r="F71" s="3">
        <f>+Tabla1[[#This Row],[Costo-Costo actualizado marzo]]*$C$1/$C$2</f>
        <v>67157.212500000009</v>
      </c>
      <c r="G71" s="10"/>
    </row>
    <row r="72" spans="2:7" x14ac:dyDescent="0.25">
      <c r="B72" t="s">
        <v>438</v>
      </c>
      <c r="C72" s="2" t="s">
        <v>8</v>
      </c>
      <c r="D72" t="s">
        <v>0</v>
      </c>
      <c r="E72" s="10">
        <v>9266.6193749999984</v>
      </c>
      <c r="F72" s="3">
        <f>+Tabla1[[#This Row],[Costo-Costo actualizado marzo]]*$C$1/$C$2</f>
        <v>111199.43249999997</v>
      </c>
      <c r="G72" s="10"/>
    </row>
    <row r="73" spans="2:7" x14ac:dyDescent="0.25">
      <c r="B73" t="s">
        <v>438</v>
      </c>
      <c r="C73" s="2" t="s">
        <v>9</v>
      </c>
      <c r="D73" t="s">
        <v>0</v>
      </c>
      <c r="E73" s="10">
        <v>14467.841375</v>
      </c>
      <c r="F73" s="3">
        <f>+Tabla1[[#This Row],[Costo-Costo actualizado marzo]]*$C$1/$C$2</f>
        <v>173614.09650000001</v>
      </c>
      <c r="G73" s="10"/>
    </row>
    <row r="74" spans="2:7" x14ac:dyDescent="0.25">
      <c r="B74" t="s">
        <v>438</v>
      </c>
      <c r="C74" s="2" t="s">
        <v>10</v>
      </c>
      <c r="D74" t="s">
        <v>0</v>
      </c>
      <c r="E74" s="10">
        <v>18480.786187500002</v>
      </c>
      <c r="F74" s="3">
        <f>+Tabla1[[#This Row],[Costo-Costo actualizado marzo]]*$C$1/$C$2</f>
        <v>221769.43425000002</v>
      </c>
      <c r="G74" s="10"/>
    </row>
    <row r="75" spans="2:7" x14ac:dyDescent="0.25">
      <c r="B75" t="s">
        <v>438</v>
      </c>
      <c r="C75" s="2" t="s">
        <v>11</v>
      </c>
      <c r="D75" t="s">
        <v>0</v>
      </c>
      <c r="E75" s="10">
        <v>22658.859437500003</v>
      </c>
      <c r="F75" s="3">
        <f>+Tabla1[[#This Row],[Costo-Costo actualizado marzo]]*$C$1/$C$2</f>
        <v>271906.31325000001</v>
      </c>
      <c r="G75" s="10"/>
    </row>
    <row r="76" spans="2:7" x14ac:dyDescent="0.25">
      <c r="B76" t="s">
        <v>438</v>
      </c>
      <c r="C76" s="2" t="s">
        <v>12</v>
      </c>
      <c r="D76" t="s">
        <v>0</v>
      </c>
      <c r="E76" s="10">
        <v>35692.997437500009</v>
      </c>
      <c r="F76" s="3">
        <f>+Tabla1[[#This Row],[Costo-Costo actualizado marzo]]*$C$1/$C$2</f>
        <v>428315.96925000008</v>
      </c>
      <c r="G76" s="10"/>
    </row>
    <row r="77" spans="2:7" x14ac:dyDescent="0.25">
      <c r="B77" t="s">
        <v>438</v>
      </c>
      <c r="C77" s="2" t="s">
        <v>13</v>
      </c>
      <c r="D77" t="s">
        <v>0</v>
      </c>
      <c r="E77" s="10">
        <v>46097.384124999997</v>
      </c>
      <c r="F77" s="3">
        <f>+Tabla1[[#This Row],[Costo-Costo actualizado marzo]]*$C$1/$C$2</f>
        <v>553168.60950000002</v>
      </c>
      <c r="G77" s="10"/>
    </row>
    <row r="78" spans="2:7" x14ac:dyDescent="0.25">
      <c r="B78" t="s">
        <v>438</v>
      </c>
      <c r="C78" s="2" t="s">
        <v>14</v>
      </c>
      <c r="D78" t="s">
        <v>0</v>
      </c>
      <c r="E78" s="10">
        <v>57702.351687500006</v>
      </c>
      <c r="F78" s="3">
        <f>+Tabla1[[#This Row],[Costo-Costo actualizado marzo]]*$C$1/$C$2</f>
        <v>692428.22025000001</v>
      </c>
      <c r="G78" s="10"/>
    </row>
    <row r="79" spans="2:7" x14ac:dyDescent="0.25">
      <c r="B79" t="s">
        <v>438</v>
      </c>
      <c r="C79" s="2" t="s">
        <v>15</v>
      </c>
      <c r="D79" t="s">
        <v>0</v>
      </c>
      <c r="E79" s="10">
        <v>54939.202499999999</v>
      </c>
      <c r="F79" s="3">
        <f>+Tabla1[[#This Row],[Costo-Costo actualizado marzo]]*$C$1/$C$2</f>
        <v>659270.42999999993</v>
      </c>
      <c r="G79" s="10"/>
    </row>
    <row r="80" spans="2:7" x14ac:dyDescent="0.25">
      <c r="B80" t="s">
        <v>438</v>
      </c>
      <c r="C80" s="2" t="s">
        <v>16</v>
      </c>
      <c r="D80" t="s">
        <v>0</v>
      </c>
      <c r="E80" s="10">
        <v>69646.841249999998</v>
      </c>
      <c r="F80" s="3">
        <f>+Tabla1[[#This Row],[Costo-Costo actualizado marzo]]*$C$1/$C$2</f>
        <v>835762.09499999997</v>
      </c>
      <c r="G80" s="10"/>
    </row>
    <row r="81" spans="2:7" x14ac:dyDescent="0.25">
      <c r="B81" t="s">
        <v>438</v>
      </c>
      <c r="C81" s="2" t="s">
        <v>17</v>
      </c>
      <c r="D81" t="s">
        <v>0</v>
      </c>
      <c r="E81" s="10">
        <v>111677.63250000001</v>
      </c>
      <c r="F81" s="3">
        <f>+Tabla1[[#This Row],[Costo-Costo actualizado marzo]]*$C$1/$C$2</f>
        <v>1340131.5900000001</v>
      </c>
      <c r="G81" s="10"/>
    </row>
    <row r="82" spans="2:7" x14ac:dyDescent="0.25">
      <c r="E82" s="10"/>
      <c r="F82" s="3">
        <f>+Tabla1[[#This Row],[Costo-Costo actualizado marzo]]*$C$1/$C$2</f>
        <v>0</v>
      </c>
      <c r="G82" s="10"/>
    </row>
    <row r="83" spans="2:7" x14ac:dyDescent="0.25">
      <c r="B83" t="s">
        <v>439</v>
      </c>
      <c r="C83" s="2" t="s">
        <v>18</v>
      </c>
      <c r="D83" t="s">
        <v>0</v>
      </c>
      <c r="E83" s="10">
        <v>679.29306249999991</v>
      </c>
      <c r="F83" s="3">
        <f>+Tabla1[[#This Row],[Costo-Costo actualizado marzo]]*$C$1/$C$2</f>
        <v>8151.516749999998</v>
      </c>
      <c r="G83" s="10"/>
    </row>
    <row r="84" spans="2:7" x14ac:dyDescent="0.25">
      <c r="B84" t="s">
        <v>439</v>
      </c>
      <c r="C84" s="2" t="s">
        <v>19</v>
      </c>
      <c r="D84" t="s">
        <v>0</v>
      </c>
      <c r="E84" s="10">
        <v>989.4754999999999</v>
      </c>
      <c r="F84" s="3">
        <f>+Tabla1[[#This Row],[Costo-Costo actualizado marzo]]*$C$1/$C$2</f>
        <v>11873.705999999998</v>
      </c>
      <c r="G84" s="10"/>
    </row>
    <row r="85" spans="2:7" x14ac:dyDescent="0.25">
      <c r="B85" t="s">
        <v>439</v>
      </c>
      <c r="C85" s="2" t="s">
        <v>20</v>
      </c>
      <c r="D85" t="s">
        <v>0</v>
      </c>
      <c r="E85" s="10">
        <v>1339.1592499999999</v>
      </c>
      <c r="F85" s="3">
        <f>+Tabla1[[#This Row],[Costo-Costo actualizado marzo]]*$C$1/$C$2</f>
        <v>16069.910999999998</v>
      </c>
      <c r="G85" s="10"/>
    </row>
    <row r="86" spans="2:7" x14ac:dyDescent="0.25">
      <c r="B86" t="s">
        <v>439</v>
      </c>
      <c r="C86" s="2" t="s">
        <v>21</v>
      </c>
      <c r="D86" t="s">
        <v>0</v>
      </c>
      <c r="E86" s="10">
        <v>1925.8508749999996</v>
      </c>
      <c r="F86" s="3">
        <f>+Tabla1[[#This Row],[Costo-Costo actualizado marzo]]*$C$1/$C$2</f>
        <v>23110.210499999994</v>
      </c>
      <c r="G86" s="10"/>
    </row>
    <row r="87" spans="2:7" x14ac:dyDescent="0.25">
      <c r="B87" t="s">
        <v>439</v>
      </c>
      <c r="C87" s="2" t="s">
        <v>22</v>
      </c>
      <c r="D87" t="s">
        <v>0</v>
      </c>
      <c r="E87" s="10">
        <v>2789.0516875000003</v>
      </c>
      <c r="F87" s="3">
        <f>+Tabla1[[#This Row],[Costo-Costo actualizado marzo]]*$C$1/$C$2</f>
        <v>33468.62025</v>
      </c>
      <c r="G87" s="10"/>
    </row>
    <row r="88" spans="2:7" x14ac:dyDescent="0.25">
      <c r="B88" t="s">
        <v>439</v>
      </c>
      <c r="C88" s="2" t="s">
        <v>23</v>
      </c>
      <c r="D88" t="s">
        <v>0</v>
      </c>
      <c r="E88" s="10">
        <v>2928.9750000000004</v>
      </c>
      <c r="F88" s="3">
        <f>+Tabla1[[#This Row],[Costo-Costo actualizado marzo]]*$C$1/$C$2</f>
        <v>35147.700000000004</v>
      </c>
      <c r="G88" s="10"/>
    </row>
    <row r="89" spans="2:7" x14ac:dyDescent="0.25">
      <c r="B89" t="s">
        <v>439</v>
      </c>
      <c r="C89" s="2" t="s">
        <v>24</v>
      </c>
      <c r="D89" t="s">
        <v>0</v>
      </c>
      <c r="E89" s="10">
        <v>3556.6125000000002</v>
      </c>
      <c r="F89" s="3">
        <f>+Tabla1[[#This Row],[Costo-Costo actualizado marzo]]*$C$1/$C$2</f>
        <v>42679.35</v>
      </c>
      <c r="G89" s="10"/>
    </row>
    <row r="90" spans="2:7" x14ac:dyDescent="0.25">
      <c r="B90" t="s">
        <v>439</v>
      </c>
      <c r="C90" s="2" t="s">
        <v>25</v>
      </c>
      <c r="D90" t="s">
        <v>0</v>
      </c>
      <c r="E90" s="10">
        <v>5863.6784375000007</v>
      </c>
      <c r="F90" s="3">
        <f>+Tabla1[[#This Row],[Costo-Costo actualizado marzo]]*$C$1/$C$2</f>
        <v>70364.141250000015</v>
      </c>
      <c r="G90" s="10"/>
    </row>
    <row r="91" spans="2:7" x14ac:dyDescent="0.25">
      <c r="B91" t="s">
        <v>439</v>
      </c>
      <c r="C91" s="2" t="s">
        <v>26</v>
      </c>
      <c r="D91" t="s">
        <v>0</v>
      </c>
      <c r="E91" s="10">
        <v>9107.3189999999995</v>
      </c>
      <c r="F91" s="3">
        <f>+Tabla1[[#This Row],[Costo-Costo actualizado marzo]]*$C$1/$C$2</f>
        <v>109287.82800000001</v>
      </c>
      <c r="G91" s="10"/>
    </row>
    <row r="92" spans="2:7" x14ac:dyDescent="0.25">
      <c r="B92" t="s">
        <v>439</v>
      </c>
      <c r="C92" s="2" t="s">
        <v>27</v>
      </c>
      <c r="D92" t="s">
        <v>0</v>
      </c>
      <c r="E92" s="10">
        <v>11319.392500000002</v>
      </c>
      <c r="F92" s="3">
        <f>+Tabla1[[#This Row],[Costo-Costo actualizado marzo]]*$C$1/$C$2</f>
        <v>135832.71000000002</v>
      </c>
      <c r="G92" s="10"/>
    </row>
    <row r="93" spans="2:7" x14ac:dyDescent="0.25">
      <c r="B93" t="s">
        <v>439</v>
      </c>
      <c r="C93" s="2" t="s">
        <v>28</v>
      </c>
      <c r="D93" t="s">
        <v>0</v>
      </c>
      <c r="E93" s="10">
        <v>14188.741937500003</v>
      </c>
      <c r="F93" s="3">
        <f>+Tabla1[[#This Row],[Costo-Costo actualizado marzo]]*$C$1/$C$2</f>
        <v>170264.90325000003</v>
      </c>
      <c r="G93" s="10"/>
    </row>
    <row r="94" spans="2:7" x14ac:dyDescent="0.25">
      <c r="B94" t="s">
        <v>439</v>
      </c>
      <c r="C94" s="2" t="s">
        <v>29</v>
      </c>
      <c r="D94" t="s">
        <v>0</v>
      </c>
      <c r="E94" s="10">
        <v>22433.507687500001</v>
      </c>
      <c r="F94" s="3">
        <f>+Tabla1[[#This Row],[Costo-Costo actualizado marzo]]*$C$1/$C$2</f>
        <v>269202.09225000005</v>
      </c>
      <c r="G94" s="10"/>
    </row>
    <row r="95" spans="2:7" x14ac:dyDescent="0.25">
      <c r="B95" t="s">
        <v>439</v>
      </c>
      <c r="C95" s="2" t="s">
        <v>30</v>
      </c>
      <c r="D95" t="s">
        <v>0</v>
      </c>
      <c r="E95" s="10">
        <v>29144.8454375</v>
      </c>
      <c r="F95" s="3">
        <f>+Tabla1[[#This Row],[Costo-Costo actualizado marzo]]*$C$1/$C$2</f>
        <v>349738.14525</v>
      </c>
      <c r="G95" s="10"/>
    </row>
    <row r="96" spans="2:7" x14ac:dyDescent="0.25">
      <c r="B96" t="s">
        <v>439</v>
      </c>
      <c r="C96" s="2" t="s">
        <v>31</v>
      </c>
      <c r="D96" t="s">
        <v>0</v>
      </c>
      <c r="E96" s="10">
        <v>36511.516437500009</v>
      </c>
      <c r="F96" s="3">
        <f>+Tabla1[[#This Row],[Costo-Costo actualizado marzo]]*$C$1/$C$2</f>
        <v>438138.19725000008</v>
      </c>
      <c r="G96" s="10"/>
    </row>
    <row r="97" spans="2:7" x14ac:dyDescent="0.25">
      <c r="B97" t="s">
        <v>439</v>
      </c>
      <c r="C97" s="2" t="s">
        <v>32</v>
      </c>
      <c r="D97" t="s">
        <v>0</v>
      </c>
      <c r="E97" s="10">
        <v>46579.170624999999</v>
      </c>
      <c r="F97" s="3">
        <f>+Tabla1[[#This Row],[Costo-Costo actualizado marzo]]*$C$1/$C$2</f>
        <v>558950.04749999999</v>
      </c>
      <c r="G97" s="10"/>
    </row>
    <row r="98" spans="2:7" x14ac:dyDescent="0.25">
      <c r="B98" t="s">
        <v>439</v>
      </c>
      <c r="C98" s="2" t="s">
        <v>33</v>
      </c>
      <c r="D98" t="s">
        <v>0</v>
      </c>
      <c r="E98" s="10">
        <v>57760.632312500005</v>
      </c>
      <c r="F98" s="3">
        <f>+Tabla1[[#This Row],[Costo-Costo actualizado marzo]]*$C$1/$C$2</f>
        <v>693127.58775000006</v>
      </c>
      <c r="G98" s="10"/>
    </row>
    <row r="99" spans="2:7" x14ac:dyDescent="0.25">
      <c r="B99" t="s">
        <v>439</v>
      </c>
      <c r="C99" s="2" t="s">
        <v>34</v>
      </c>
      <c r="D99" t="s">
        <v>0</v>
      </c>
      <c r="E99" s="10">
        <v>88447.324062500003</v>
      </c>
      <c r="F99" s="3">
        <f>+Tabla1[[#This Row],[Costo-Costo actualizado marzo]]*$C$1/$C$2</f>
        <v>1061367.8887500002</v>
      </c>
      <c r="G99" s="10"/>
    </row>
    <row r="100" spans="2:7" x14ac:dyDescent="0.25">
      <c r="E100" s="10"/>
      <c r="F100" s="3">
        <f>+Tabla1[[#This Row],[Costo-Costo actualizado marzo]]*$C$1/$C$2</f>
        <v>0</v>
      </c>
      <c r="G100" s="10"/>
    </row>
    <row r="101" spans="2:7" x14ac:dyDescent="0.25">
      <c r="B101" t="s">
        <v>440</v>
      </c>
      <c r="C101" s="2" t="s">
        <v>35</v>
      </c>
      <c r="D101" t="s">
        <v>0</v>
      </c>
      <c r="E101" s="10"/>
      <c r="F101" s="3">
        <f>+Tabla1[[#This Row],[Costo-Costo actualizado marzo]]*$C$1/$C$2</f>
        <v>0</v>
      </c>
      <c r="G101" s="10"/>
    </row>
    <row r="102" spans="2:7" x14ac:dyDescent="0.25">
      <c r="B102" t="s">
        <v>440</v>
      </c>
      <c r="C102" s="2" t="s">
        <v>36</v>
      </c>
      <c r="D102" t="s">
        <v>0</v>
      </c>
      <c r="E102" s="10">
        <v>2785.5149999999999</v>
      </c>
      <c r="F102" s="3">
        <f>+Tabla1[[#This Row],[Costo-Costo actualizado marzo]]*$C$1/$C$2</f>
        <v>33426.18</v>
      </c>
      <c r="G102" s="10"/>
    </row>
    <row r="103" spans="2:7" x14ac:dyDescent="0.25">
      <c r="B103" t="s">
        <v>440</v>
      </c>
      <c r="C103" s="2" t="s">
        <v>37</v>
      </c>
      <c r="D103" t="s">
        <v>0</v>
      </c>
      <c r="E103" s="10">
        <v>4103.55375</v>
      </c>
      <c r="F103" s="3">
        <f>+Tabla1[[#This Row],[Costo-Costo actualizado marzo]]*$C$1/$C$2</f>
        <v>49242.645000000004</v>
      </c>
      <c r="G103" s="10"/>
    </row>
    <row r="104" spans="2:7" x14ac:dyDescent="0.25">
      <c r="B104" t="s">
        <v>440</v>
      </c>
      <c r="C104" s="2" t="s">
        <v>38</v>
      </c>
      <c r="D104" t="s">
        <v>0</v>
      </c>
      <c r="E104" s="10">
        <v>6458.6887499999993</v>
      </c>
      <c r="F104" s="3">
        <f>+Tabla1[[#This Row],[Costo-Costo actualizado marzo]]*$C$1/$C$2</f>
        <v>77504.264999999985</v>
      </c>
      <c r="G104" s="10"/>
    </row>
    <row r="105" spans="2:7" x14ac:dyDescent="0.25">
      <c r="B105" t="s">
        <v>440</v>
      </c>
      <c r="C105" s="2" t="s">
        <v>39</v>
      </c>
      <c r="D105" t="s">
        <v>0</v>
      </c>
      <c r="E105" s="10">
        <v>9970.4699999999993</v>
      </c>
      <c r="F105" s="3">
        <f>+Tabla1[[#This Row],[Costo-Costo actualizado marzo]]*$C$1/$C$2</f>
        <v>119645.63999999998</v>
      </c>
      <c r="G105" s="10"/>
    </row>
    <row r="106" spans="2:7" x14ac:dyDescent="0.25">
      <c r="B106" t="s">
        <v>440</v>
      </c>
      <c r="C106" s="2" t="s">
        <v>40</v>
      </c>
      <c r="D106" t="s">
        <v>0</v>
      </c>
      <c r="E106" s="10">
        <v>15876.24</v>
      </c>
      <c r="F106" s="3">
        <f>+Tabla1[[#This Row],[Costo-Costo actualizado marzo]]*$C$1/$C$2</f>
        <v>190514.88</v>
      </c>
      <c r="G106" s="10"/>
    </row>
    <row r="107" spans="2:7" x14ac:dyDescent="0.25">
      <c r="B107" t="s">
        <v>440</v>
      </c>
      <c r="C107" s="2" t="s">
        <v>41</v>
      </c>
      <c r="D107" t="s">
        <v>0</v>
      </c>
      <c r="E107" s="10">
        <v>19851.2775</v>
      </c>
      <c r="F107" s="3">
        <f>+Tabla1[[#This Row],[Costo-Costo actualizado marzo]]*$C$1/$C$2</f>
        <v>238215.33</v>
      </c>
      <c r="G107" s="10"/>
    </row>
    <row r="108" spans="2:7" x14ac:dyDescent="0.25">
      <c r="B108" t="s">
        <v>440</v>
      </c>
      <c r="C108" s="2" t="s">
        <v>42</v>
      </c>
      <c r="D108" t="s">
        <v>0</v>
      </c>
      <c r="E108" s="10">
        <v>25792.912499999999</v>
      </c>
      <c r="F108" s="3">
        <f>+Tabla1[[#This Row],[Costo-Costo actualizado marzo]]*$C$1/$C$2</f>
        <v>309514.95</v>
      </c>
      <c r="G108" s="10"/>
    </row>
    <row r="109" spans="2:7" x14ac:dyDescent="0.25">
      <c r="B109" t="s">
        <v>440</v>
      </c>
      <c r="C109" s="2" t="s">
        <v>43</v>
      </c>
      <c r="D109" t="s">
        <v>0</v>
      </c>
      <c r="E109" s="10">
        <v>33058.563750000001</v>
      </c>
      <c r="F109" s="3">
        <f>+Tabla1[[#This Row],[Costo-Costo actualizado marzo]]*$C$1/$C$2</f>
        <v>396702.76500000001</v>
      </c>
      <c r="G109" s="10"/>
    </row>
    <row r="110" spans="2:7" x14ac:dyDescent="0.25">
      <c r="B110" t="s">
        <v>440</v>
      </c>
      <c r="C110" s="2" t="s">
        <v>44</v>
      </c>
      <c r="D110" t="s">
        <v>0</v>
      </c>
      <c r="E110" s="10">
        <v>40766.550000000003</v>
      </c>
      <c r="F110" s="3">
        <f>+Tabla1[[#This Row],[Costo-Costo actualizado marzo]]*$C$1/$C$2</f>
        <v>489198.6</v>
      </c>
      <c r="G110" s="10"/>
    </row>
    <row r="111" spans="2:7" x14ac:dyDescent="0.25">
      <c r="B111" t="s">
        <v>440</v>
      </c>
      <c r="C111" s="2" t="s">
        <v>45</v>
      </c>
      <c r="D111" t="s">
        <v>0</v>
      </c>
      <c r="E111" s="10">
        <v>63501.971250000002</v>
      </c>
      <c r="F111" s="3">
        <f>+Tabla1[[#This Row],[Costo-Costo actualizado marzo]]*$C$1/$C$2</f>
        <v>762023.65500000003</v>
      </c>
      <c r="G111" s="10"/>
    </row>
    <row r="112" spans="2:7" x14ac:dyDescent="0.25">
      <c r="E112" s="10"/>
      <c r="F112" s="3">
        <f>+Tabla1[[#This Row],[Costo-Costo actualizado marzo]]*$C$1/$C$2</f>
        <v>0</v>
      </c>
      <c r="G112" s="10"/>
    </row>
    <row r="113" spans="2:7" x14ac:dyDescent="0.25">
      <c r="B113" t="s">
        <v>441</v>
      </c>
      <c r="C113" s="2" t="s">
        <v>46</v>
      </c>
      <c r="D113" t="s">
        <v>0</v>
      </c>
      <c r="E113" s="10">
        <v>279.185115</v>
      </c>
      <c r="F113" s="3">
        <f>+Tabla1[[#This Row],[Costo-Costo actualizado marzo]]*$C$1/$C$2</f>
        <v>3350.22138</v>
      </c>
      <c r="G113" s="10"/>
    </row>
    <row r="114" spans="2:7" x14ac:dyDescent="0.25">
      <c r="B114" t="s">
        <v>441</v>
      </c>
      <c r="C114" s="2" t="s">
        <v>47</v>
      </c>
      <c r="D114" t="s">
        <v>0</v>
      </c>
      <c r="E114" s="10">
        <v>472.22249999999997</v>
      </c>
      <c r="F114" s="3">
        <f>+Tabla1[[#This Row],[Costo-Costo actualizado marzo]]*$C$1/$C$2</f>
        <v>5666.67</v>
      </c>
      <c r="G114" s="10"/>
    </row>
    <row r="115" spans="2:7" x14ac:dyDescent="0.25">
      <c r="B115" t="s">
        <v>441</v>
      </c>
      <c r="C115" s="2" t="s">
        <v>48</v>
      </c>
      <c r="D115" t="s">
        <v>0</v>
      </c>
      <c r="E115" s="10">
        <v>742.70437499999991</v>
      </c>
      <c r="F115" s="3">
        <f>+Tabla1[[#This Row],[Costo-Costo actualizado marzo]]*$C$1/$C$2</f>
        <v>8912.4524999999994</v>
      </c>
      <c r="G115" s="10"/>
    </row>
    <row r="116" spans="2:7" x14ac:dyDescent="0.25">
      <c r="B116" t="s">
        <v>441</v>
      </c>
      <c r="C116" s="2" t="s">
        <v>49</v>
      </c>
      <c r="D116" t="s">
        <v>0</v>
      </c>
      <c r="E116" s="10">
        <v>1014.680625</v>
      </c>
      <c r="F116" s="3">
        <f>+Tabla1[[#This Row],[Costo-Costo actualizado marzo]]*$C$1/$C$2</f>
        <v>12176.1675</v>
      </c>
      <c r="G116" s="10"/>
    </row>
    <row r="117" spans="2:7" x14ac:dyDescent="0.25">
      <c r="B117" t="s">
        <v>441</v>
      </c>
      <c r="C117" s="2" t="s">
        <v>50</v>
      </c>
      <c r="D117" t="s">
        <v>0</v>
      </c>
      <c r="E117" s="10">
        <v>1468.9706249999999</v>
      </c>
      <c r="F117" s="3">
        <f>+Tabla1[[#This Row],[Costo-Costo actualizado marzo]]*$C$1/$C$2</f>
        <v>17627.647499999999</v>
      </c>
      <c r="G117" s="10"/>
    </row>
    <row r="118" spans="2:7" x14ac:dyDescent="0.25">
      <c r="B118" t="s">
        <v>441</v>
      </c>
      <c r="C118" s="2" t="s">
        <v>51</v>
      </c>
      <c r="D118" t="s">
        <v>0</v>
      </c>
      <c r="E118" s="10">
        <v>2282.0102500000003</v>
      </c>
      <c r="F118" s="3">
        <f>+Tabla1[[#This Row],[Costo-Costo actualizado marzo]]*$C$1/$C$2</f>
        <v>27384.123000000003</v>
      </c>
      <c r="G118" s="10"/>
    </row>
    <row r="119" spans="2:7" x14ac:dyDescent="0.25">
      <c r="B119" t="s">
        <v>441</v>
      </c>
      <c r="C119" s="2" t="s">
        <v>52</v>
      </c>
      <c r="D119" t="s">
        <v>0</v>
      </c>
      <c r="E119" s="10">
        <v>2792.9868750000001</v>
      </c>
      <c r="F119" s="3">
        <f>+Tabla1[[#This Row],[Costo-Costo actualizado marzo]]*$C$1/$C$2</f>
        <v>33515.842499999999</v>
      </c>
      <c r="G119" s="10"/>
    </row>
    <row r="120" spans="2:7" x14ac:dyDescent="0.25">
      <c r="B120" t="s">
        <v>441</v>
      </c>
      <c r="C120" s="2" t="s">
        <v>53</v>
      </c>
      <c r="D120" t="s">
        <v>0</v>
      </c>
      <c r="E120" s="10">
        <v>3517.75875</v>
      </c>
      <c r="F120" s="3">
        <f>+Tabla1[[#This Row],[Costo-Costo actualizado marzo]]*$C$1/$C$2</f>
        <v>42213.104999999996</v>
      </c>
      <c r="G120" s="10"/>
    </row>
    <row r="121" spans="2:7" x14ac:dyDescent="0.25">
      <c r="B121" t="s">
        <v>441</v>
      </c>
      <c r="C121" s="2" t="s">
        <v>54</v>
      </c>
      <c r="D121" t="s">
        <v>0</v>
      </c>
      <c r="E121" s="10">
        <v>4893.6298124999994</v>
      </c>
      <c r="F121" s="3">
        <f>+Tabla1[[#This Row],[Costo-Costo actualizado marzo]]*$C$1/$C$2</f>
        <v>58723.557749999993</v>
      </c>
      <c r="G121" s="10"/>
    </row>
    <row r="122" spans="2:7" x14ac:dyDescent="0.25">
      <c r="B122" t="s">
        <v>441</v>
      </c>
      <c r="C122" s="2" t="s">
        <v>55</v>
      </c>
      <c r="D122" t="s">
        <v>0</v>
      </c>
      <c r="E122" s="10">
        <v>5762.31</v>
      </c>
      <c r="F122" s="3">
        <f>+Tabla1[[#This Row],[Costo-Costo actualizado marzo]]*$C$1/$C$2</f>
        <v>69147.72</v>
      </c>
      <c r="G122" s="10"/>
    </row>
    <row r="123" spans="2:7" x14ac:dyDescent="0.25">
      <c r="B123" t="s">
        <v>441</v>
      </c>
      <c r="C123" s="2" t="s">
        <v>56</v>
      </c>
      <c r="D123" t="s">
        <v>0</v>
      </c>
      <c r="E123" s="10">
        <v>7596.8794687499994</v>
      </c>
      <c r="F123" s="3">
        <f>+Tabla1[[#This Row],[Costo-Costo actualizado marzo]]*$C$1/$C$2</f>
        <v>91162.553624999986</v>
      </c>
      <c r="G123" s="10"/>
    </row>
    <row r="124" spans="2:7" x14ac:dyDescent="0.25">
      <c r="B124" t="s">
        <v>441</v>
      </c>
      <c r="C124" s="2" t="s">
        <v>57</v>
      </c>
      <c r="D124" t="s">
        <v>0</v>
      </c>
      <c r="E124" s="10">
        <v>9546.3663749999996</v>
      </c>
      <c r="F124" s="3">
        <f>+Tabla1[[#This Row],[Costo-Costo actualizado marzo]]*$C$1/$C$2</f>
        <v>114556.39649999999</v>
      </c>
      <c r="G124" s="10"/>
    </row>
    <row r="125" spans="2:7" x14ac:dyDescent="0.25">
      <c r="B125" t="s">
        <v>441</v>
      </c>
      <c r="C125" s="2" t="s">
        <v>58</v>
      </c>
      <c r="D125" t="s">
        <v>0</v>
      </c>
      <c r="E125" s="10">
        <v>12950.751875000011</v>
      </c>
      <c r="F125" s="3">
        <f>+Tabla1[[#This Row],[Costo-Costo actualizado marzo]]*$C$1/$C$2</f>
        <v>155409.02250000014</v>
      </c>
      <c r="G125" s="10"/>
    </row>
    <row r="126" spans="2:7" x14ac:dyDescent="0.25">
      <c r="B126" t="s">
        <v>441</v>
      </c>
      <c r="C126" s="2" t="s">
        <v>59</v>
      </c>
      <c r="D126" t="s">
        <v>0</v>
      </c>
      <c r="E126" s="10">
        <v>16404.999687500011</v>
      </c>
      <c r="F126" s="3">
        <f>+Tabla1[[#This Row],[Costo-Costo actualizado marzo]]*$C$1/$C$2</f>
        <v>196859.99625000014</v>
      </c>
      <c r="G126" s="10"/>
    </row>
    <row r="127" spans="2:7" x14ac:dyDescent="0.25">
      <c r="B127" t="s">
        <v>441</v>
      </c>
      <c r="C127" s="2" t="s">
        <v>60</v>
      </c>
      <c r="D127" t="s">
        <v>0</v>
      </c>
      <c r="E127" s="10">
        <v>20794.975312499999</v>
      </c>
      <c r="F127" s="3">
        <f>+Tabla1[[#This Row],[Costo-Costo actualizado marzo]]*$C$1/$C$2</f>
        <v>249539.70374999996</v>
      </c>
      <c r="G127" s="10"/>
    </row>
    <row r="128" spans="2:7" x14ac:dyDescent="0.25">
      <c r="B128" t="s">
        <v>441</v>
      </c>
      <c r="C128" s="2" t="s">
        <v>61</v>
      </c>
      <c r="D128" t="s">
        <v>0</v>
      </c>
      <c r="E128" s="10">
        <v>26299.75468749999</v>
      </c>
      <c r="F128" s="3">
        <f>+Tabla1[[#This Row],[Costo-Costo actualizado marzo]]*$C$1/$C$2</f>
        <v>315597.05624999985</v>
      </c>
      <c r="G128" s="10"/>
    </row>
    <row r="129" spans="2:7" x14ac:dyDescent="0.25">
      <c r="B129" t="s">
        <v>441</v>
      </c>
      <c r="C129" s="2" t="s">
        <v>62</v>
      </c>
      <c r="D129" t="s">
        <v>0</v>
      </c>
      <c r="E129" s="10">
        <v>32451.100312499999</v>
      </c>
      <c r="F129" s="3">
        <f>+Tabla1[[#This Row],[Costo-Costo actualizado marzo]]*$C$1/$C$2</f>
        <v>389413.20374999999</v>
      </c>
      <c r="G129" s="10"/>
    </row>
    <row r="130" spans="2:7" x14ac:dyDescent="0.25">
      <c r="B130" t="s">
        <v>441</v>
      </c>
      <c r="C130" s="2" t="s">
        <v>63</v>
      </c>
      <c r="D130" t="s">
        <v>0</v>
      </c>
      <c r="E130" s="10">
        <v>39790.972187499901</v>
      </c>
      <c r="F130" s="3">
        <f>+Tabla1[[#This Row],[Costo-Costo actualizado marzo]]*$C$1/$C$2</f>
        <v>477491.66624999885</v>
      </c>
      <c r="G130" s="10"/>
    </row>
    <row r="131" spans="2:7" x14ac:dyDescent="0.25">
      <c r="B131" t="s">
        <v>441</v>
      </c>
      <c r="C131" s="2" t="s">
        <v>64</v>
      </c>
      <c r="D131" t="s">
        <v>0</v>
      </c>
      <c r="E131" s="10">
        <v>47117.295062499994</v>
      </c>
      <c r="F131" s="3">
        <f>+Tabla1[[#This Row],[Costo-Costo actualizado marzo]]*$C$1/$C$2</f>
        <v>565407.54074999993</v>
      </c>
      <c r="G131" s="10"/>
    </row>
    <row r="132" spans="2:7" x14ac:dyDescent="0.25">
      <c r="B132" t="s">
        <v>441</v>
      </c>
      <c r="C132" s="2" t="s">
        <v>65</v>
      </c>
      <c r="D132" t="s">
        <v>0</v>
      </c>
      <c r="E132" s="10">
        <v>74908.087312499993</v>
      </c>
      <c r="F132" s="3">
        <f>+Tabla1[[#This Row],[Costo-Costo actualizado marzo]]*$C$1/$C$2</f>
        <v>898897.04774999991</v>
      </c>
      <c r="G132" s="10"/>
    </row>
    <row r="133" spans="2:7" x14ac:dyDescent="0.25">
      <c r="E133" s="10"/>
      <c r="F133" s="3">
        <f>+Tabla1[[#This Row],[Costo-Costo actualizado marzo]]*$C$1/$C$2</f>
        <v>0</v>
      </c>
      <c r="G133" s="10"/>
    </row>
    <row r="134" spans="2:7" x14ac:dyDescent="0.25">
      <c r="B134" t="s">
        <v>442</v>
      </c>
      <c r="C134" s="2" t="s">
        <v>66</v>
      </c>
      <c r="D134" t="s">
        <v>0</v>
      </c>
      <c r="E134" s="10">
        <v>373.59375</v>
      </c>
      <c r="F134" s="3">
        <f>+Tabla1[[#This Row],[Costo-Costo actualizado marzo]]*$C$1/$C$2</f>
        <v>4483.125</v>
      </c>
      <c r="G134" s="10"/>
    </row>
    <row r="135" spans="2:7" x14ac:dyDescent="0.25">
      <c r="B135" t="s">
        <v>442</v>
      </c>
      <c r="C135" s="2" t="s">
        <v>67</v>
      </c>
      <c r="D135" t="s">
        <v>0</v>
      </c>
      <c r="E135" s="10">
        <v>561.88499999999999</v>
      </c>
      <c r="F135" s="3">
        <f>+Tabla1[[#This Row],[Costo-Costo actualizado marzo]]*$C$1/$C$2</f>
        <v>6742.62</v>
      </c>
      <c r="G135" s="10"/>
    </row>
    <row r="136" spans="2:7" x14ac:dyDescent="0.25">
      <c r="B136" t="s">
        <v>442</v>
      </c>
      <c r="C136" s="2" t="s">
        <v>68</v>
      </c>
      <c r="D136" t="s">
        <v>0</v>
      </c>
      <c r="E136" s="10">
        <v>871.22062500000004</v>
      </c>
      <c r="F136" s="3">
        <f>+Tabla1[[#This Row],[Costo-Costo actualizado marzo]]*$C$1/$C$2</f>
        <v>10454.647500000001</v>
      </c>
      <c r="G136" s="10"/>
    </row>
    <row r="137" spans="2:7" x14ac:dyDescent="0.25">
      <c r="B137" t="s">
        <v>442</v>
      </c>
      <c r="C137" s="2" t="s">
        <v>69</v>
      </c>
      <c r="D137" t="s">
        <v>0</v>
      </c>
      <c r="E137" s="10">
        <v>1243.32</v>
      </c>
      <c r="F137" s="3">
        <f>+Tabla1[[#This Row],[Costo-Costo actualizado marzo]]*$C$1/$C$2</f>
        <v>14919.84</v>
      </c>
      <c r="G137" s="10"/>
    </row>
    <row r="138" spans="2:7" x14ac:dyDescent="0.25">
      <c r="B138" t="s">
        <v>442</v>
      </c>
      <c r="C138" s="2" t="s">
        <v>70</v>
      </c>
      <c r="D138" t="s">
        <v>0</v>
      </c>
      <c r="E138" s="10">
        <v>1779.8006250000001</v>
      </c>
      <c r="F138" s="3">
        <f>+Tabla1[[#This Row],[Costo-Costo actualizado marzo]]*$C$1/$C$2</f>
        <v>21357.607500000002</v>
      </c>
      <c r="G138" s="10"/>
    </row>
    <row r="139" spans="2:7" x14ac:dyDescent="0.25">
      <c r="B139" t="s">
        <v>442</v>
      </c>
      <c r="C139" s="2" t="s">
        <v>71</v>
      </c>
      <c r="D139" t="s">
        <v>0</v>
      </c>
      <c r="E139" s="10">
        <v>2875.1774999999998</v>
      </c>
      <c r="F139" s="3">
        <f>+Tabla1[[#This Row],[Costo-Costo actualizado marzo]]*$C$1/$C$2</f>
        <v>34502.129999999997</v>
      </c>
      <c r="G139" s="10"/>
    </row>
    <row r="140" spans="2:7" x14ac:dyDescent="0.25">
      <c r="B140" t="s">
        <v>442</v>
      </c>
      <c r="C140" s="2" t="s">
        <v>72</v>
      </c>
      <c r="D140" t="s">
        <v>0</v>
      </c>
      <c r="E140" s="10">
        <v>3404.1862499999997</v>
      </c>
      <c r="F140" s="3">
        <f>+Tabla1[[#This Row],[Costo-Costo actualizado marzo]]*$C$1/$C$2</f>
        <v>40850.235000000001</v>
      </c>
      <c r="G140" s="10"/>
    </row>
    <row r="141" spans="2:7" x14ac:dyDescent="0.25">
      <c r="B141" t="s">
        <v>442</v>
      </c>
      <c r="C141" s="2" t="s">
        <v>73</v>
      </c>
      <c r="D141" t="s">
        <v>0</v>
      </c>
      <c r="E141" s="10">
        <v>4314.2606249999999</v>
      </c>
      <c r="F141" s="3">
        <f>+Tabla1[[#This Row],[Costo-Costo actualizado marzo]]*$C$1/$C$2</f>
        <v>51771.127499999995</v>
      </c>
      <c r="G141" s="10"/>
    </row>
    <row r="142" spans="2:7" x14ac:dyDescent="0.25">
      <c r="B142" t="s">
        <v>442</v>
      </c>
      <c r="C142" s="2" t="s">
        <v>74</v>
      </c>
      <c r="D142" t="s">
        <v>0</v>
      </c>
      <c r="E142" s="10">
        <v>6214.9810937499988</v>
      </c>
      <c r="F142" s="3">
        <f>+Tabla1[[#This Row],[Costo-Costo actualizado marzo]]*$C$1/$C$2</f>
        <v>74579.773124999978</v>
      </c>
      <c r="G142" s="10"/>
    </row>
    <row r="143" spans="2:7" x14ac:dyDescent="0.25">
      <c r="B143" t="s">
        <v>442</v>
      </c>
      <c r="C143" s="2" t="s">
        <v>75</v>
      </c>
      <c r="D143" t="s">
        <v>0</v>
      </c>
      <c r="E143" s="10">
        <v>7080.3487500000001</v>
      </c>
      <c r="F143" s="3">
        <f>+Tabla1[[#This Row],[Costo-Costo actualizado marzo]]*$C$1/$C$2</f>
        <v>84964.184999999998</v>
      </c>
      <c r="G143" s="10"/>
    </row>
    <row r="144" spans="2:7" x14ac:dyDescent="0.25">
      <c r="B144" t="s">
        <v>442</v>
      </c>
      <c r="C144" s="2" t="s">
        <v>76</v>
      </c>
      <c r="D144" t="s">
        <v>0</v>
      </c>
      <c r="E144" s="10">
        <v>9380.5903750000016</v>
      </c>
      <c r="F144" s="3">
        <f>+Tabla1[[#This Row],[Costo-Costo actualizado marzo]]*$C$1/$C$2</f>
        <v>112567.08450000003</v>
      </c>
      <c r="G144" s="10"/>
    </row>
    <row r="145" spans="2:7" x14ac:dyDescent="0.25">
      <c r="B145" t="s">
        <v>442</v>
      </c>
      <c r="C145" s="2" t="s">
        <v>77</v>
      </c>
      <c r="D145" t="s">
        <v>0</v>
      </c>
      <c r="E145" s="10">
        <v>11988.972125</v>
      </c>
      <c r="F145" s="3">
        <f>+Tabla1[[#This Row],[Costo-Costo actualizado marzo]]*$C$1/$C$2</f>
        <v>143867.6655</v>
      </c>
      <c r="G145" s="10"/>
    </row>
    <row r="146" spans="2:7" x14ac:dyDescent="0.25">
      <c r="B146" t="s">
        <v>442</v>
      </c>
      <c r="C146" s="2" t="s">
        <v>78</v>
      </c>
      <c r="D146" t="s">
        <v>0</v>
      </c>
      <c r="E146" s="10">
        <v>16055.31593750001</v>
      </c>
      <c r="F146" s="3">
        <f>+Tabla1[[#This Row],[Costo-Costo actualizado marzo]]*$C$1/$C$2</f>
        <v>192663.79125000013</v>
      </c>
      <c r="G146" s="10"/>
    </row>
    <row r="147" spans="2:7" x14ac:dyDescent="0.25">
      <c r="B147" t="s">
        <v>442</v>
      </c>
      <c r="C147" s="2" t="s">
        <v>79</v>
      </c>
      <c r="D147" t="s">
        <v>0</v>
      </c>
      <c r="E147" s="10">
        <v>17200.256249999999</v>
      </c>
      <c r="F147" s="3">
        <f>+Tabla1[[#This Row],[Costo-Costo actualizado marzo]]*$C$1/$C$2</f>
        <v>206403.07499999998</v>
      </c>
      <c r="G147" s="10"/>
    </row>
    <row r="148" spans="2:7" x14ac:dyDescent="0.25">
      <c r="B148" t="s">
        <v>442</v>
      </c>
      <c r="C148" s="2" t="s">
        <v>80</v>
      </c>
      <c r="D148" t="s">
        <v>0</v>
      </c>
      <c r="E148" s="10">
        <v>25960.282500000001</v>
      </c>
      <c r="F148" s="3">
        <f>+Tabla1[[#This Row],[Costo-Costo actualizado marzo]]*$C$1/$C$2</f>
        <v>311523.39</v>
      </c>
      <c r="G148" s="10"/>
    </row>
    <row r="149" spans="2:7" x14ac:dyDescent="0.25">
      <c r="B149" t="s">
        <v>442</v>
      </c>
      <c r="C149" s="2" t="s">
        <v>81</v>
      </c>
      <c r="D149" t="s">
        <v>0</v>
      </c>
      <c r="E149" s="10">
        <v>32875.7518749999</v>
      </c>
      <c r="F149" s="3">
        <f>+Tabla1[[#This Row],[Costo-Costo actualizado marzo]]*$C$1/$C$2</f>
        <v>394509.0224999988</v>
      </c>
      <c r="G149" s="10"/>
    </row>
    <row r="150" spans="2:7" x14ac:dyDescent="0.25">
      <c r="B150" t="s">
        <v>442</v>
      </c>
      <c r="C150" s="2" t="s">
        <v>82</v>
      </c>
      <c r="D150" t="s">
        <v>0</v>
      </c>
      <c r="E150" s="10">
        <v>40605.904687500006</v>
      </c>
      <c r="F150" s="3">
        <f>+Tabla1[[#This Row],[Costo-Costo actualizado marzo]]*$C$1/$C$2</f>
        <v>487270.85625000007</v>
      </c>
      <c r="G150" s="10"/>
    </row>
    <row r="151" spans="2:7" x14ac:dyDescent="0.25">
      <c r="B151" t="s">
        <v>442</v>
      </c>
      <c r="C151" s="2" t="s">
        <v>83</v>
      </c>
      <c r="D151" t="s">
        <v>0</v>
      </c>
      <c r="E151" s="10">
        <v>49157.216562500093</v>
      </c>
      <c r="F151" s="3">
        <f>+Tabla1[[#This Row],[Costo-Costo actualizado marzo]]*$C$1/$C$2</f>
        <v>589886.59875000105</v>
      </c>
      <c r="G151" s="10"/>
    </row>
    <row r="152" spans="2:7" x14ac:dyDescent="0.25">
      <c r="B152" t="s">
        <v>442</v>
      </c>
      <c r="C152" s="2" t="s">
        <v>84</v>
      </c>
      <c r="D152" t="s">
        <v>0</v>
      </c>
      <c r="E152" s="10">
        <v>58957.651593750008</v>
      </c>
      <c r="F152" s="3">
        <f>+Tabla1[[#This Row],[Costo-Costo actualizado marzo]]*$C$1/$C$2</f>
        <v>707491.81912500015</v>
      </c>
      <c r="G152" s="10"/>
    </row>
    <row r="153" spans="2:7" x14ac:dyDescent="0.25">
      <c r="B153" t="s">
        <v>442</v>
      </c>
      <c r="C153" s="2" t="s">
        <v>85</v>
      </c>
      <c r="D153" t="s">
        <v>0</v>
      </c>
      <c r="E153" s="10">
        <v>93247.381093749995</v>
      </c>
      <c r="F153" s="3">
        <f>+Tabla1[[#This Row],[Costo-Costo actualizado marzo]]*$C$1/$C$2</f>
        <v>1118968.5731249999</v>
      </c>
      <c r="G153" s="10"/>
    </row>
    <row r="154" spans="2:7" x14ac:dyDescent="0.25">
      <c r="E154" s="10"/>
      <c r="F154" s="3">
        <f>+Tabla1[[#This Row],[Costo-Costo actualizado marzo]]*$C$1/$C$2</f>
        <v>0</v>
      </c>
      <c r="G154" s="10"/>
    </row>
    <row r="155" spans="2:7" x14ac:dyDescent="0.25">
      <c r="E155" s="10"/>
      <c r="F155" s="3">
        <f>+Tabla1[[#This Row],[Costo-Costo actualizado marzo]]*$C$1/$C$2</f>
        <v>0</v>
      </c>
      <c r="G155" s="10"/>
    </row>
    <row r="156" spans="2:7" x14ac:dyDescent="0.25">
      <c r="B156" t="s">
        <v>443</v>
      </c>
      <c r="C156" s="2" t="s">
        <v>86</v>
      </c>
      <c r="D156" t="s">
        <v>0</v>
      </c>
      <c r="E156" s="10">
        <v>168.52365750000001</v>
      </c>
      <c r="F156" s="3">
        <f>+Tabla1[[#This Row],[Costo-Costo actualizado marzo]]*$C$1/$C$2</f>
        <v>2022.2838900000002</v>
      </c>
      <c r="G156" s="10"/>
    </row>
    <row r="157" spans="2:7" x14ac:dyDescent="0.25">
      <c r="B157" t="s">
        <v>443</v>
      </c>
      <c r="C157" s="2" t="s">
        <v>87</v>
      </c>
      <c r="D157" t="s">
        <v>0</v>
      </c>
      <c r="E157" s="10">
        <v>294.39187499999997</v>
      </c>
      <c r="F157" s="3">
        <f>+Tabla1[[#This Row],[Costo-Costo actualizado marzo]]*$C$1/$C$2</f>
        <v>3532.7024999999994</v>
      </c>
      <c r="G157" s="10"/>
    </row>
    <row r="158" spans="2:7" x14ac:dyDescent="0.25">
      <c r="B158" t="s">
        <v>443</v>
      </c>
      <c r="C158" s="2" t="s">
        <v>88</v>
      </c>
      <c r="D158" t="s">
        <v>0</v>
      </c>
      <c r="E158" s="10">
        <v>443.82937500000003</v>
      </c>
      <c r="F158" s="3">
        <f>+Tabla1[[#This Row],[Costo-Costo actualizado marzo]]*$C$1/$C$2</f>
        <v>5325.9525000000003</v>
      </c>
      <c r="G158" s="10"/>
    </row>
    <row r="159" spans="2:7" x14ac:dyDescent="0.25">
      <c r="B159" t="s">
        <v>443</v>
      </c>
      <c r="C159" s="2" t="s">
        <v>89</v>
      </c>
      <c r="D159" t="s">
        <v>0</v>
      </c>
      <c r="E159" s="10">
        <v>681.43499999999995</v>
      </c>
      <c r="F159" s="3">
        <f>+Tabla1[[#This Row],[Costo-Costo actualizado marzo]]*$C$1/$C$2</f>
        <v>8177.2199999999993</v>
      </c>
      <c r="G159" s="10"/>
    </row>
    <row r="160" spans="2:7" x14ac:dyDescent="0.25">
      <c r="B160" t="s">
        <v>443</v>
      </c>
      <c r="C160" s="2" t="s">
        <v>90</v>
      </c>
      <c r="D160" t="s">
        <v>0</v>
      </c>
      <c r="E160" s="10">
        <v>1081.9275</v>
      </c>
      <c r="F160" s="3">
        <f>+Tabla1[[#This Row],[Costo-Costo actualizado marzo]]*$C$1/$C$2</f>
        <v>12983.130000000001</v>
      </c>
      <c r="G160" s="10"/>
    </row>
    <row r="161" spans="2:7" x14ac:dyDescent="0.25">
      <c r="B161" t="s">
        <v>443</v>
      </c>
      <c r="C161" s="2" t="s">
        <v>91</v>
      </c>
      <c r="D161" t="s">
        <v>0</v>
      </c>
      <c r="E161" s="10">
        <v>1524.2624999999998</v>
      </c>
      <c r="F161" s="3">
        <f>+Tabla1[[#This Row],[Costo-Costo actualizado marzo]]*$C$1/$C$2</f>
        <v>18291.149999999998</v>
      </c>
      <c r="G161" s="10"/>
    </row>
    <row r="162" spans="2:7" x14ac:dyDescent="0.25">
      <c r="B162" t="s">
        <v>443</v>
      </c>
      <c r="C162" s="2" t="s">
        <v>92</v>
      </c>
      <c r="D162" t="s">
        <v>0</v>
      </c>
      <c r="E162" s="10">
        <v>2207.191875</v>
      </c>
      <c r="F162" s="3">
        <f>+Tabla1[[#This Row],[Costo-Costo actualizado marzo]]*$C$1/$C$2</f>
        <v>26486.302500000002</v>
      </c>
      <c r="G162" s="10"/>
    </row>
    <row r="163" spans="2:7" x14ac:dyDescent="0.25">
      <c r="B163" t="s">
        <v>443</v>
      </c>
      <c r="C163" s="2" t="s">
        <v>93</v>
      </c>
      <c r="D163" t="s">
        <v>0</v>
      </c>
      <c r="E163" s="10">
        <v>3505.2558125</v>
      </c>
      <c r="F163" s="3">
        <f>+Tabla1[[#This Row],[Costo-Costo actualizado marzo]]*$C$1/$C$2</f>
        <v>42063.069750000002</v>
      </c>
      <c r="G163" s="10"/>
    </row>
    <row r="164" spans="2:7" x14ac:dyDescent="0.25">
      <c r="B164" t="s">
        <v>443</v>
      </c>
      <c r="C164" s="2" t="s">
        <v>94</v>
      </c>
      <c r="D164" t="s">
        <v>0</v>
      </c>
      <c r="E164" s="10">
        <v>4196.2049999999999</v>
      </c>
      <c r="F164" s="3">
        <f>+Tabla1[[#This Row],[Costo-Costo actualizado marzo]]*$C$1/$C$2</f>
        <v>50354.46</v>
      </c>
      <c r="G164" s="10"/>
    </row>
    <row r="165" spans="2:7" x14ac:dyDescent="0.25">
      <c r="B165" t="s">
        <v>443</v>
      </c>
      <c r="C165" s="2" t="s">
        <v>95</v>
      </c>
      <c r="D165" t="s">
        <v>0</v>
      </c>
      <c r="E165" s="10">
        <v>5257.2112500000003</v>
      </c>
      <c r="F165" s="3">
        <f>+Tabla1[[#This Row],[Costo-Costo actualizado marzo]]*$C$1/$C$2</f>
        <v>63086.535000000011</v>
      </c>
      <c r="G165" s="10"/>
    </row>
    <row r="166" spans="2:7" x14ac:dyDescent="0.25">
      <c r="B166" t="s">
        <v>443</v>
      </c>
      <c r="C166" s="2" t="s">
        <v>96</v>
      </c>
      <c r="D166" t="s">
        <v>0</v>
      </c>
      <c r="E166" s="10">
        <v>7551.5500937499992</v>
      </c>
      <c r="F166" s="3">
        <f>+Tabla1[[#This Row],[Costo-Costo actualizado marzo]]*$C$1/$C$2</f>
        <v>90618.601124999986</v>
      </c>
      <c r="G166" s="10"/>
    </row>
    <row r="167" spans="2:7" x14ac:dyDescent="0.25">
      <c r="B167" t="s">
        <v>443</v>
      </c>
      <c r="C167" s="2" t="s">
        <v>97</v>
      </c>
      <c r="D167" t="s">
        <v>0</v>
      </c>
      <c r="E167" s="10">
        <v>8721.1725000000006</v>
      </c>
      <c r="F167" s="3">
        <f>+Tabla1[[#This Row],[Costo-Costo actualizado marzo]]*$C$1/$C$2</f>
        <v>104654.07</v>
      </c>
      <c r="G167" s="10"/>
    </row>
    <row r="168" spans="2:7" x14ac:dyDescent="0.25">
      <c r="B168" t="s">
        <v>443</v>
      </c>
      <c r="C168" s="2" t="s">
        <v>98</v>
      </c>
      <c r="D168" t="s">
        <v>0</v>
      </c>
      <c r="E168" s="10">
        <v>11741.60325</v>
      </c>
      <c r="F168" s="3">
        <f>+Tabla1[[#This Row],[Costo-Costo actualizado marzo]]*$C$1/$C$2</f>
        <v>140899.239</v>
      </c>
      <c r="G168" s="10"/>
    </row>
    <row r="169" spans="2:7" x14ac:dyDescent="0.25">
      <c r="B169" t="s">
        <v>443</v>
      </c>
      <c r="C169" s="2" t="s">
        <v>99</v>
      </c>
      <c r="D169" t="s">
        <v>0</v>
      </c>
      <c r="E169" s="10">
        <v>14638.797875000002</v>
      </c>
      <c r="F169" s="3">
        <f>+Tabla1[[#This Row],[Costo-Costo actualizado marzo]]*$C$1/$C$2</f>
        <v>175665.57450000005</v>
      </c>
      <c r="G169" s="10"/>
    </row>
    <row r="170" spans="2:7" x14ac:dyDescent="0.25">
      <c r="B170" t="s">
        <v>443</v>
      </c>
      <c r="C170" s="2" t="s">
        <v>100</v>
      </c>
      <c r="D170" t="s">
        <v>0</v>
      </c>
      <c r="E170" s="10">
        <v>18254.1393125</v>
      </c>
      <c r="F170" s="3">
        <f>+Tabla1[[#This Row],[Costo-Costo actualizado marzo]]*$C$1/$C$2</f>
        <v>219049.67174999998</v>
      </c>
      <c r="G170" s="10"/>
    </row>
    <row r="171" spans="2:7" x14ac:dyDescent="0.25">
      <c r="B171" t="s">
        <v>443</v>
      </c>
      <c r="C171" s="2" t="s">
        <v>101</v>
      </c>
      <c r="D171" t="s">
        <v>0</v>
      </c>
      <c r="E171" s="10">
        <v>21414.393750000003</v>
      </c>
      <c r="F171" s="3">
        <f>+Tabla1[[#This Row],[Costo-Costo actualizado marzo]]*$C$1/$C$2</f>
        <v>256972.72500000003</v>
      </c>
      <c r="G171" s="10"/>
    </row>
    <row r="172" spans="2:7" x14ac:dyDescent="0.25">
      <c r="B172" t="s">
        <v>443</v>
      </c>
      <c r="C172" s="2" t="s">
        <v>102</v>
      </c>
      <c r="D172" t="s">
        <v>0</v>
      </c>
      <c r="E172" s="10">
        <v>29070.375750000003</v>
      </c>
      <c r="F172" s="3">
        <f>+Tabla1[[#This Row],[Costo-Costo actualizado marzo]]*$C$1/$C$2</f>
        <v>348844.50900000002</v>
      </c>
      <c r="G172" s="10"/>
    </row>
    <row r="173" spans="2:7" x14ac:dyDescent="0.25">
      <c r="B173" t="s">
        <v>443</v>
      </c>
      <c r="C173" s="2" t="s">
        <v>103</v>
      </c>
      <c r="D173" t="s">
        <v>0</v>
      </c>
      <c r="E173" s="10">
        <v>36956.06809375</v>
      </c>
      <c r="F173" s="3">
        <f>+Tabla1[[#This Row],[Costo-Costo actualizado marzo]]*$C$1/$C$2</f>
        <v>443472.81712499994</v>
      </c>
      <c r="G173" s="10"/>
    </row>
    <row r="174" spans="2:7" x14ac:dyDescent="0.25">
      <c r="B174" t="s">
        <v>443</v>
      </c>
      <c r="C174" s="2" t="s">
        <v>104</v>
      </c>
      <c r="D174" t="s">
        <v>0</v>
      </c>
      <c r="E174" s="10">
        <v>46771.496687499995</v>
      </c>
      <c r="F174" s="3">
        <f>+Tabla1[[#This Row],[Costo-Costo actualizado marzo]]*$C$1/$C$2</f>
        <v>561257.96024999989</v>
      </c>
      <c r="G174" s="10"/>
    </row>
    <row r="175" spans="2:7" x14ac:dyDescent="0.25">
      <c r="B175" t="s">
        <v>443</v>
      </c>
      <c r="C175" s="2" t="s">
        <v>105</v>
      </c>
      <c r="D175" t="s">
        <v>0</v>
      </c>
      <c r="E175" s="10">
        <v>58351.533093749997</v>
      </c>
      <c r="F175" s="3">
        <f>+Tabla1[[#This Row],[Costo-Costo actualizado marzo]]*$C$1/$C$2</f>
        <v>700218.3971249999</v>
      </c>
      <c r="G175" s="10"/>
    </row>
    <row r="176" spans="2:7" x14ac:dyDescent="0.25">
      <c r="B176" t="s">
        <v>443</v>
      </c>
      <c r="C176" s="2" t="s">
        <v>106</v>
      </c>
      <c r="D176" t="s">
        <v>0</v>
      </c>
      <c r="E176" s="10">
        <v>73265.545031250003</v>
      </c>
      <c r="F176" s="3">
        <f>+Tabla1[[#This Row],[Costo-Costo actualizado marzo]]*$C$1/$C$2</f>
        <v>879186.5403750001</v>
      </c>
      <c r="G176" s="10"/>
    </row>
    <row r="177" spans="2:7" x14ac:dyDescent="0.25">
      <c r="B177" t="s">
        <v>443</v>
      </c>
      <c r="C177" s="2" t="s">
        <v>107</v>
      </c>
      <c r="D177" t="s">
        <v>0</v>
      </c>
      <c r="E177" s="10">
        <v>90297.410125000009</v>
      </c>
      <c r="F177" s="3">
        <f>+Tabla1[[#This Row],[Costo-Costo actualizado marzo]]*$C$1/$C$2</f>
        <v>1083568.9215000002</v>
      </c>
      <c r="G177" s="10"/>
    </row>
    <row r="178" spans="2:7" x14ac:dyDescent="0.25">
      <c r="B178" t="s">
        <v>443</v>
      </c>
      <c r="C178" s="2" t="s">
        <v>108</v>
      </c>
      <c r="D178" t="s">
        <v>0</v>
      </c>
      <c r="E178" s="10">
        <v>116248.15353125001</v>
      </c>
      <c r="F178" s="3">
        <f>+Tabla1[[#This Row],[Costo-Costo actualizado marzo]]*$C$1/$C$2</f>
        <v>1394977.842375</v>
      </c>
      <c r="G178" s="10"/>
    </row>
    <row r="179" spans="2:7" x14ac:dyDescent="0.25">
      <c r="B179" t="s">
        <v>443</v>
      </c>
      <c r="C179" s="2" t="s">
        <v>109</v>
      </c>
      <c r="D179" t="s">
        <v>0</v>
      </c>
      <c r="E179" s="10">
        <v>122060.56120781251</v>
      </c>
      <c r="F179" s="3">
        <f>+Tabla1[[#This Row],[Costo-Costo actualizado marzo]]*$C$1/$C$2</f>
        <v>1464726.7344937501</v>
      </c>
      <c r="G179" s="10"/>
    </row>
    <row r="180" spans="2:7" x14ac:dyDescent="0.25">
      <c r="B180" t="s">
        <v>443</v>
      </c>
      <c r="C180" s="2" t="s">
        <v>110</v>
      </c>
      <c r="D180" t="s">
        <v>0</v>
      </c>
      <c r="E180" s="10">
        <v>137712.03600000002</v>
      </c>
      <c r="F180" s="3">
        <f>+Tabla1[[#This Row],[Costo-Costo actualizado marzo]]*$C$1/$C$2</f>
        <v>1652544.4320000003</v>
      </c>
      <c r="G180" s="10"/>
    </row>
    <row r="181" spans="2:7" x14ac:dyDescent="0.25">
      <c r="B181" t="s">
        <v>443</v>
      </c>
      <c r="C181" s="2" t="s">
        <v>111</v>
      </c>
      <c r="D181" t="s">
        <v>0</v>
      </c>
      <c r="E181" s="10">
        <v>173369.61674999999</v>
      </c>
      <c r="F181" s="3">
        <f>+Tabla1[[#This Row],[Costo-Costo actualizado marzo]]*$C$1/$C$2</f>
        <v>2080435.4009999998</v>
      </c>
      <c r="G181" s="10"/>
    </row>
    <row r="182" spans="2:7" x14ac:dyDescent="0.25">
      <c r="E182" s="10"/>
      <c r="F182" s="3">
        <f>+Tabla1[[#This Row],[Costo-Costo actualizado marzo]]*$C$1/$C$2</f>
        <v>0</v>
      </c>
      <c r="G182" s="10"/>
    </row>
    <row r="183" spans="2:7" x14ac:dyDescent="0.25">
      <c r="B183" t="s">
        <v>444</v>
      </c>
      <c r="C183" s="2" t="s">
        <v>113</v>
      </c>
      <c r="D183" t="s">
        <v>0</v>
      </c>
      <c r="E183" s="10">
        <v>20144.175000000003</v>
      </c>
      <c r="F183" s="3">
        <f>+Tabla1[[#This Row],[Costo-Costo actualizado marzo]]*$C$1/$C$2</f>
        <v>241730.10000000003</v>
      </c>
      <c r="G183" s="10"/>
    </row>
    <row r="184" spans="2:7" x14ac:dyDescent="0.25">
      <c r="B184" t="s">
        <v>444</v>
      </c>
      <c r="C184" s="2" t="s">
        <v>114</v>
      </c>
      <c r="D184" t="s">
        <v>0</v>
      </c>
      <c r="E184" s="10">
        <v>24388.199999999997</v>
      </c>
      <c r="F184" s="3">
        <f>+Tabla1[[#This Row],[Costo-Costo actualizado marzo]]*$C$1/$C$2</f>
        <v>292658.39999999997</v>
      </c>
      <c r="G184" s="10"/>
    </row>
    <row r="185" spans="2:7" x14ac:dyDescent="0.25">
      <c r="B185" t="s">
        <v>444</v>
      </c>
      <c r="C185" s="2" t="s">
        <v>115</v>
      </c>
      <c r="D185" t="s">
        <v>0</v>
      </c>
      <c r="E185" s="10">
        <v>30545.025000000001</v>
      </c>
      <c r="F185" s="3">
        <f>+Tabla1[[#This Row],[Costo-Costo actualizado marzo]]*$C$1/$C$2</f>
        <v>366540.3</v>
      </c>
      <c r="G185" s="10"/>
    </row>
    <row r="186" spans="2:7" x14ac:dyDescent="0.25">
      <c r="B186" t="s">
        <v>444</v>
      </c>
      <c r="C186" s="2" t="s">
        <v>116</v>
      </c>
      <c r="D186" t="s">
        <v>0</v>
      </c>
      <c r="E186" s="10">
        <v>48477.524999999994</v>
      </c>
      <c r="F186" s="3">
        <f>+Tabla1[[#This Row],[Costo-Costo actualizado marzo]]*$C$1/$C$2</f>
        <v>581730.29999999993</v>
      </c>
      <c r="G186" s="10"/>
    </row>
    <row r="187" spans="2:7" x14ac:dyDescent="0.25">
      <c r="B187" t="s">
        <v>444</v>
      </c>
      <c r="C187" s="2" t="s">
        <v>117</v>
      </c>
      <c r="D187" t="s">
        <v>0</v>
      </c>
      <c r="E187" s="10">
        <v>57951.862500000003</v>
      </c>
      <c r="F187" s="3">
        <f>+Tabla1[[#This Row],[Costo-Costo actualizado marzo]]*$C$1/$C$2</f>
        <v>695422.35</v>
      </c>
      <c r="G187" s="10"/>
    </row>
    <row r="188" spans="2:7" x14ac:dyDescent="0.25">
      <c r="B188" t="s">
        <v>444</v>
      </c>
      <c r="C188" s="2" t="s">
        <v>118</v>
      </c>
      <c r="D188" t="s">
        <v>0</v>
      </c>
      <c r="E188" s="10">
        <v>70175.850000000006</v>
      </c>
      <c r="F188" s="3">
        <f>+Tabla1[[#This Row],[Costo-Costo actualizado marzo]]*$C$1/$C$2</f>
        <v>842110.2</v>
      </c>
      <c r="G188" s="10"/>
    </row>
    <row r="189" spans="2:7" x14ac:dyDescent="0.25">
      <c r="B189" t="s">
        <v>444</v>
      </c>
      <c r="C189" s="2" t="s">
        <v>119</v>
      </c>
      <c r="D189" t="s">
        <v>0</v>
      </c>
      <c r="E189" s="10">
        <v>84013.762500000012</v>
      </c>
      <c r="F189" s="3">
        <f>+Tabla1[[#This Row],[Costo-Costo actualizado marzo]]*$C$1/$C$2</f>
        <v>1008165.1500000001</v>
      </c>
      <c r="G189" s="10"/>
    </row>
    <row r="190" spans="2:7" x14ac:dyDescent="0.25">
      <c r="B190" t="s">
        <v>444</v>
      </c>
      <c r="C190" s="2" t="s">
        <v>120</v>
      </c>
      <c r="D190" t="s">
        <v>0</v>
      </c>
      <c r="E190" s="10">
        <v>97044.712499999994</v>
      </c>
      <c r="F190" s="3">
        <f>+Tabla1[[#This Row],[Costo-Costo actualizado marzo]]*$C$1/$C$2</f>
        <v>1164536.55</v>
      </c>
      <c r="G190" s="10"/>
    </row>
    <row r="191" spans="2:7" x14ac:dyDescent="0.25">
      <c r="B191" t="s">
        <v>444</v>
      </c>
      <c r="C191" s="2" t="s">
        <v>121</v>
      </c>
      <c r="D191" t="s">
        <v>0</v>
      </c>
      <c r="E191" s="10">
        <v>126424.125</v>
      </c>
      <c r="F191" s="3">
        <f>+Tabla1[[#This Row],[Costo-Costo actualizado marzo]]*$C$1/$C$2</f>
        <v>1517089.5</v>
      </c>
      <c r="G191" s="10"/>
    </row>
    <row r="192" spans="2:7" x14ac:dyDescent="0.25">
      <c r="B192" t="s">
        <v>444</v>
      </c>
      <c r="C192" s="2" t="s">
        <v>122</v>
      </c>
      <c r="D192" t="s">
        <v>0</v>
      </c>
      <c r="E192" s="10">
        <v>141846.07500000001</v>
      </c>
      <c r="F192" s="3">
        <f>+Tabla1[[#This Row],[Costo-Costo actualizado marzo]]*$C$1/$C$2</f>
        <v>1702152.9</v>
      </c>
      <c r="G192" s="10"/>
    </row>
    <row r="193" spans="2:7" x14ac:dyDescent="0.25">
      <c r="E193" s="10"/>
      <c r="F193" s="3">
        <f>+Tabla1[[#This Row],[Costo-Costo actualizado marzo]]*$C$1/$C$2</f>
        <v>0</v>
      </c>
      <c r="G193" s="10"/>
    </row>
    <row r="194" spans="2:7" x14ac:dyDescent="0.25">
      <c r="B194" t="s">
        <v>445</v>
      </c>
      <c r="C194" s="2" t="s">
        <v>123</v>
      </c>
      <c r="D194" t="s">
        <v>0</v>
      </c>
      <c r="E194" s="10">
        <v>22176.525000000001</v>
      </c>
      <c r="F194" s="3">
        <f>+Tabla1[[#This Row],[Costo-Costo actualizado marzo]]*$C$1/$C$2</f>
        <v>266118.3</v>
      </c>
      <c r="G194" s="10"/>
    </row>
    <row r="195" spans="2:7" x14ac:dyDescent="0.25">
      <c r="B195" t="s">
        <v>445</v>
      </c>
      <c r="C195" s="2" t="s">
        <v>124</v>
      </c>
      <c r="D195" t="s">
        <v>0</v>
      </c>
      <c r="E195" s="10">
        <v>26868.862500000003</v>
      </c>
      <c r="F195" s="3">
        <f>+Tabla1[[#This Row],[Costo-Costo actualizado marzo]]*$C$1/$C$2</f>
        <v>322426.35000000003</v>
      </c>
      <c r="G195" s="10"/>
    </row>
    <row r="196" spans="2:7" x14ac:dyDescent="0.25">
      <c r="B196" t="s">
        <v>445</v>
      </c>
      <c r="C196" s="2" t="s">
        <v>125</v>
      </c>
      <c r="D196" t="s">
        <v>0</v>
      </c>
      <c r="E196" s="10">
        <v>33683.212500000001</v>
      </c>
      <c r="F196" s="3">
        <f>+Tabla1[[#This Row],[Costo-Costo actualizado marzo]]*$C$1/$C$2</f>
        <v>404198.55</v>
      </c>
      <c r="G196" s="10"/>
    </row>
    <row r="197" spans="2:7" x14ac:dyDescent="0.25">
      <c r="B197" t="s">
        <v>445</v>
      </c>
      <c r="C197" s="2" t="s">
        <v>126</v>
      </c>
      <c r="D197" t="s">
        <v>0</v>
      </c>
      <c r="E197" s="10">
        <v>56397.712499999994</v>
      </c>
      <c r="F197" s="3">
        <f>+Tabla1[[#This Row],[Costo-Costo actualizado marzo]]*$C$1/$C$2</f>
        <v>676772.54999999993</v>
      </c>
      <c r="G197" s="10"/>
    </row>
    <row r="198" spans="2:7" x14ac:dyDescent="0.25">
      <c r="B198" t="s">
        <v>445</v>
      </c>
      <c r="C198" s="2" t="s">
        <v>127</v>
      </c>
      <c r="D198" t="s">
        <v>0</v>
      </c>
      <c r="E198" s="10">
        <v>67127.324999999997</v>
      </c>
      <c r="F198" s="3">
        <f>+Tabla1[[#This Row],[Costo-Costo actualizado marzo]]*$C$1/$C$2</f>
        <v>805527.9</v>
      </c>
      <c r="G198" s="10"/>
    </row>
    <row r="199" spans="2:7" x14ac:dyDescent="0.25">
      <c r="B199" t="s">
        <v>445</v>
      </c>
      <c r="C199" s="2" t="s">
        <v>128</v>
      </c>
      <c r="D199" t="s">
        <v>0</v>
      </c>
      <c r="E199" s="10">
        <v>90439.575000000012</v>
      </c>
      <c r="F199" s="3">
        <f>+Tabla1[[#This Row],[Costo-Costo actualizado marzo]]*$C$1/$C$2</f>
        <v>1085274.9000000001</v>
      </c>
      <c r="G199" s="10"/>
    </row>
    <row r="200" spans="2:7" x14ac:dyDescent="0.25">
      <c r="B200" t="s">
        <v>445</v>
      </c>
      <c r="C200" s="2" t="s">
        <v>129</v>
      </c>
      <c r="D200" t="s">
        <v>0</v>
      </c>
      <c r="E200" s="10">
        <v>105891.41250000001</v>
      </c>
      <c r="F200" s="3">
        <f>+Tabla1[[#This Row],[Costo-Costo actualizado marzo]]*$C$1/$C$2</f>
        <v>1270696.95</v>
      </c>
      <c r="G200" s="10"/>
    </row>
    <row r="201" spans="2:7" x14ac:dyDescent="0.25">
      <c r="B201" t="s">
        <v>445</v>
      </c>
      <c r="C201" s="2" t="s">
        <v>130</v>
      </c>
      <c r="D201" t="s">
        <v>0</v>
      </c>
      <c r="E201" s="10">
        <v>124750.42499999999</v>
      </c>
      <c r="F201" s="3">
        <f>+Tabla1[[#This Row],[Costo-Costo actualizado marzo]]*$C$1/$C$2</f>
        <v>1497005.0999999999</v>
      </c>
      <c r="G201" s="10"/>
    </row>
    <row r="202" spans="2:7" x14ac:dyDescent="0.25">
      <c r="B202" t="s">
        <v>445</v>
      </c>
      <c r="C202" s="2" t="s">
        <v>131</v>
      </c>
      <c r="D202" t="s">
        <v>0</v>
      </c>
      <c r="E202" s="10">
        <v>148809.86249999999</v>
      </c>
      <c r="F202" s="3">
        <f>+Tabla1[[#This Row],[Costo-Costo actualizado marzo]]*$C$1/$C$2</f>
        <v>1785718.35</v>
      </c>
      <c r="G202" s="10"/>
    </row>
    <row r="203" spans="2:7" x14ac:dyDescent="0.25">
      <c r="B203" t="s">
        <v>445</v>
      </c>
      <c r="C203" s="2" t="s">
        <v>132</v>
      </c>
      <c r="D203" t="s">
        <v>0</v>
      </c>
      <c r="E203" s="10">
        <v>170747.28749999998</v>
      </c>
      <c r="F203" s="3">
        <f>+Tabla1[[#This Row],[Costo-Costo actualizado marzo]]*$C$1/$C$2</f>
        <v>2048967.4499999997</v>
      </c>
      <c r="G203" s="10"/>
    </row>
    <row r="204" spans="2:7" x14ac:dyDescent="0.25">
      <c r="E204" s="10"/>
      <c r="F204" s="3">
        <f>+Tabla1[[#This Row],[Costo-Costo actualizado marzo]]*$C$1/$C$2</f>
        <v>0</v>
      </c>
      <c r="G204" s="10"/>
    </row>
    <row r="205" spans="2:7" x14ac:dyDescent="0.25">
      <c r="B205" t="s">
        <v>446</v>
      </c>
      <c r="C205" s="2" t="s">
        <v>133</v>
      </c>
      <c r="D205" t="s">
        <v>0</v>
      </c>
      <c r="E205" s="10">
        <v>23372.025000000001</v>
      </c>
      <c r="F205" s="3">
        <f>+Tabla1[[#This Row],[Costo-Costo actualizado marzo]]*$C$1/$C$2</f>
        <v>280464.3</v>
      </c>
      <c r="G205" s="10"/>
    </row>
    <row r="206" spans="2:7" x14ac:dyDescent="0.25">
      <c r="B206" t="s">
        <v>446</v>
      </c>
      <c r="C206" s="2" t="s">
        <v>134</v>
      </c>
      <c r="D206" t="s">
        <v>0</v>
      </c>
      <c r="E206" s="10">
        <v>29319.637499999997</v>
      </c>
      <c r="F206" s="3">
        <f>+Tabla1[[#This Row],[Costo-Costo actualizado marzo]]*$C$1/$C$2</f>
        <v>351835.64999999997</v>
      </c>
      <c r="G206" s="10"/>
    </row>
    <row r="207" spans="2:7" x14ac:dyDescent="0.25">
      <c r="B207" t="s">
        <v>446</v>
      </c>
      <c r="C207" s="2" t="s">
        <v>135</v>
      </c>
      <c r="D207" t="s">
        <v>0</v>
      </c>
      <c r="E207" s="10">
        <v>41991.9375</v>
      </c>
      <c r="F207" s="3">
        <f>+Tabla1[[#This Row],[Costo-Costo actualizado marzo]]*$C$1/$C$2</f>
        <v>503903.25</v>
      </c>
      <c r="G207" s="10"/>
    </row>
    <row r="208" spans="2:7" x14ac:dyDescent="0.25">
      <c r="B208" t="s">
        <v>446</v>
      </c>
      <c r="C208" s="2" t="s">
        <v>136</v>
      </c>
      <c r="D208" t="s">
        <v>0</v>
      </c>
      <c r="E208" s="10">
        <v>58459.95</v>
      </c>
      <c r="F208" s="3">
        <f>+Tabla1[[#This Row],[Costo-Costo actualizado marzo]]*$C$1/$C$2</f>
        <v>701519.4</v>
      </c>
      <c r="G208" s="10"/>
    </row>
    <row r="209" spans="2:7" x14ac:dyDescent="0.25">
      <c r="B209" t="s">
        <v>446</v>
      </c>
      <c r="C209" s="2" t="s">
        <v>137</v>
      </c>
      <c r="D209" t="s">
        <v>0</v>
      </c>
      <c r="E209" s="10">
        <v>70982.8125</v>
      </c>
      <c r="F209" s="3">
        <f>+Tabla1[[#This Row],[Costo-Costo actualizado marzo]]*$C$1/$C$2</f>
        <v>851793.75</v>
      </c>
      <c r="G209" s="10"/>
    </row>
    <row r="210" spans="2:7" x14ac:dyDescent="0.25">
      <c r="B210" t="s">
        <v>446</v>
      </c>
      <c r="C210" s="2" t="s">
        <v>138</v>
      </c>
      <c r="D210" t="s">
        <v>0</v>
      </c>
      <c r="E210" s="10">
        <v>92950.125</v>
      </c>
      <c r="F210" s="3">
        <f>+Tabla1[[#This Row],[Costo-Costo actualizado marzo]]*$C$1/$C$2</f>
        <v>1115401.5</v>
      </c>
      <c r="G210" s="10"/>
    </row>
    <row r="211" spans="2:7" x14ac:dyDescent="0.25">
      <c r="B211" t="s">
        <v>446</v>
      </c>
      <c r="C211" s="2" t="s">
        <v>139</v>
      </c>
      <c r="D211" t="s">
        <v>0</v>
      </c>
      <c r="E211" s="10">
        <v>109059.48749999999</v>
      </c>
      <c r="F211" s="3">
        <f>+Tabla1[[#This Row],[Costo-Costo actualizado marzo]]*$C$1/$C$2</f>
        <v>1308713.8499999999</v>
      </c>
      <c r="G211" s="10"/>
    </row>
    <row r="212" spans="2:7" x14ac:dyDescent="0.25">
      <c r="B212" t="s">
        <v>446</v>
      </c>
      <c r="C212" s="2" t="s">
        <v>140</v>
      </c>
      <c r="D212" t="s">
        <v>0</v>
      </c>
      <c r="E212" s="10">
        <v>127978.27499999999</v>
      </c>
      <c r="F212" s="3">
        <f>+Tabla1[[#This Row],[Costo-Costo actualizado marzo]]*$C$1/$C$2</f>
        <v>1535739.3</v>
      </c>
      <c r="G212" s="10"/>
    </row>
    <row r="213" spans="2:7" x14ac:dyDescent="0.25">
      <c r="B213" t="s">
        <v>446</v>
      </c>
      <c r="C213" s="2" t="s">
        <v>141</v>
      </c>
      <c r="D213" t="s">
        <v>0</v>
      </c>
      <c r="E213" s="10">
        <v>154339.04999999999</v>
      </c>
      <c r="F213" s="3">
        <f>+Tabla1[[#This Row],[Costo-Costo actualizado marzo]]*$C$1/$C$2</f>
        <v>1852068.6</v>
      </c>
      <c r="G213" s="10"/>
    </row>
    <row r="214" spans="2:7" x14ac:dyDescent="0.25">
      <c r="B214" t="s">
        <v>446</v>
      </c>
      <c r="C214" s="2" t="s">
        <v>142</v>
      </c>
      <c r="D214" t="s">
        <v>0</v>
      </c>
      <c r="E214" s="10">
        <v>176993.77500000002</v>
      </c>
      <c r="F214" s="3">
        <f>+Tabla1[[#This Row],[Costo-Costo actualizado marzo]]*$C$1/$C$2</f>
        <v>2123925.3000000003</v>
      </c>
      <c r="G214" s="10"/>
    </row>
    <row r="215" spans="2:7" x14ac:dyDescent="0.25">
      <c r="E215" s="10"/>
      <c r="F215" s="3">
        <f>+Tabla1[[#This Row],[Costo-Costo actualizado marzo]]*$C$1/$C$2</f>
        <v>0</v>
      </c>
      <c r="G215" s="10"/>
    </row>
    <row r="216" spans="2:7" x14ac:dyDescent="0.25">
      <c r="B216" t="s">
        <v>112</v>
      </c>
      <c r="C216" s="2" t="s">
        <v>143</v>
      </c>
      <c r="D216" t="s">
        <v>0</v>
      </c>
      <c r="E216" s="10">
        <v>94175.512500000012</v>
      </c>
      <c r="F216" s="3">
        <f>+Tabla1[[#This Row],[Costo-Costo actualizado marzo]]*$C$1/$C$2</f>
        <v>1130106.1500000001</v>
      </c>
      <c r="G216" s="10"/>
    </row>
    <row r="217" spans="2:7" x14ac:dyDescent="0.25">
      <c r="B217" t="s">
        <v>112</v>
      </c>
      <c r="C217" s="2" t="s">
        <v>144</v>
      </c>
      <c r="D217" t="s">
        <v>0</v>
      </c>
      <c r="E217" s="10">
        <v>138289.46249999999</v>
      </c>
      <c r="F217" s="3">
        <f>+Tabla1[[#This Row],[Costo-Costo actualizado marzo]]*$C$1/$C$2</f>
        <v>1659473.55</v>
      </c>
      <c r="G217" s="10"/>
    </row>
    <row r="218" spans="2:7" x14ac:dyDescent="0.25">
      <c r="B218" t="s">
        <v>112</v>
      </c>
      <c r="C218" s="2" t="s">
        <v>145</v>
      </c>
      <c r="D218" t="s">
        <v>0</v>
      </c>
      <c r="E218" s="10">
        <v>186288.78749999998</v>
      </c>
      <c r="F218" s="3">
        <f>+Tabla1[[#This Row],[Costo-Costo actualizado marzo]]*$C$1/$C$2</f>
        <v>2235465.4499999997</v>
      </c>
      <c r="G218" s="10"/>
    </row>
    <row r="219" spans="2:7" x14ac:dyDescent="0.25">
      <c r="E219" s="10"/>
      <c r="F219" s="3">
        <f>+Tabla1[[#This Row],[Costo-Costo actualizado marzo]]*$C$1/$C$2</f>
        <v>0</v>
      </c>
      <c r="G219" s="10"/>
    </row>
    <row r="220" spans="2:7" x14ac:dyDescent="0.25">
      <c r="B220" t="s">
        <v>147</v>
      </c>
      <c r="C220" s="2" t="s">
        <v>148</v>
      </c>
      <c r="D220" t="s">
        <v>146</v>
      </c>
      <c r="E220" s="10">
        <v>25774.98</v>
      </c>
      <c r="F220" s="3">
        <f>+Tabla1[[#This Row],[Costo-Costo actualizado marzo]]*$C$1/$C$2</f>
        <v>309299.76</v>
      </c>
      <c r="G220" s="10"/>
    </row>
    <row r="221" spans="2:7" x14ac:dyDescent="0.25">
      <c r="B221" t="s">
        <v>147</v>
      </c>
      <c r="C221" s="2" t="s">
        <v>149</v>
      </c>
      <c r="D221" t="s">
        <v>146</v>
      </c>
      <c r="E221" s="10">
        <v>17318.810000000001</v>
      </c>
      <c r="F221" s="3">
        <f>+Tabla1[[#This Row],[Costo-Costo actualizado marzo]]*$C$1/$C$2</f>
        <v>207825.72000000003</v>
      </c>
      <c r="G221" s="10"/>
    </row>
    <row r="222" spans="2:7" x14ac:dyDescent="0.25">
      <c r="B222" t="s">
        <v>147</v>
      </c>
      <c r="C222" s="2" t="s">
        <v>150</v>
      </c>
      <c r="D222" t="s">
        <v>146</v>
      </c>
      <c r="E222" s="10">
        <v>39021.120000000003</v>
      </c>
      <c r="F222" s="3">
        <f>+Tabla1[[#This Row],[Costo-Costo actualizado marzo]]*$C$1/$C$2</f>
        <v>468253.44000000006</v>
      </c>
      <c r="G222" s="10"/>
    </row>
    <row r="223" spans="2:7" x14ac:dyDescent="0.25">
      <c r="B223" t="s">
        <v>147</v>
      </c>
      <c r="C223" s="2" t="s">
        <v>151</v>
      </c>
      <c r="D223" t="s">
        <v>146</v>
      </c>
      <c r="E223" s="10">
        <v>22304.044999999998</v>
      </c>
      <c r="F223" s="3">
        <f>+Tabla1[[#This Row],[Costo-Costo actualizado marzo]]*$C$1/$C$2</f>
        <v>267648.53999999998</v>
      </c>
      <c r="G223" s="10"/>
    </row>
    <row r="224" spans="2:7" x14ac:dyDescent="0.25">
      <c r="B224" t="s">
        <v>147</v>
      </c>
      <c r="C224" s="2" t="s">
        <v>152</v>
      </c>
      <c r="D224" t="s">
        <v>146</v>
      </c>
      <c r="E224" s="10">
        <v>42583.71</v>
      </c>
      <c r="F224" s="3">
        <f>+Tabla1[[#This Row],[Costo-Costo actualizado marzo]]*$C$1/$C$2</f>
        <v>511004.52</v>
      </c>
      <c r="G224" s="10"/>
    </row>
    <row r="225" spans="2:7" x14ac:dyDescent="0.25">
      <c r="B225" t="s">
        <v>147</v>
      </c>
      <c r="C225" s="2" t="s">
        <v>153</v>
      </c>
      <c r="D225" t="s">
        <v>146</v>
      </c>
      <c r="E225" s="10">
        <v>185701</v>
      </c>
      <c r="F225" s="3">
        <f>+Tabla1[[#This Row],[Costo-Costo actualizado marzo]]*$C$1/$C$2</f>
        <v>2228412</v>
      </c>
      <c r="G225" s="10"/>
    </row>
    <row r="226" spans="2:7" x14ac:dyDescent="0.25">
      <c r="B226" t="s">
        <v>147</v>
      </c>
      <c r="C226" s="2" t="s">
        <v>154</v>
      </c>
      <c r="D226" t="s">
        <v>146</v>
      </c>
      <c r="E226" s="10">
        <v>263010</v>
      </c>
      <c r="F226" s="3">
        <f>+Tabla1[[#This Row],[Costo-Costo actualizado marzo]]*$C$1/$C$2</f>
        <v>3156120</v>
      </c>
      <c r="G226" s="10"/>
    </row>
    <row r="227" spans="2:7" x14ac:dyDescent="0.25">
      <c r="B227" t="s">
        <v>147</v>
      </c>
      <c r="C227" s="2" t="s">
        <v>155</v>
      </c>
      <c r="D227" t="s">
        <v>146</v>
      </c>
      <c r="E227" s="10">
        <v>10030.245000000001</v>
      </c>
      <c r="F227" s="3">
        <f>+Tabla1[[#This Row],[Costo-Costo actualizado marzo]]*$C$1/$C$2</f>
        <v>120362.94000000002</v>
      </c>
      <c r="G227" s="10"/>
    </row>
    <row r="228" spans="2:7" x14ac:dyDescent="0.25">
      <c r="B228" t="s">
        <v>147</v>
      </c>
      <c r="C228" s="2" t="s">
        <v>156</v>
      </c>
      <c r="D228" t="s">
        <v>146</v>
      </c>
      <c r="E228" s="10">
        <v>20028.61</v>
      </c>
      <c r="F228" s="3">
        <f>+Tabla1[[#This Row],[Costo-Costo actualizado marzo]]*$C$1/$C$2</f>
        <v>240343.32</v>
      </c>
      <c r="G228" s="10"/>
    </row>
    <row r="229" spans="2:7" x14ac:dyDescent="0.25">
      <c r="B229" t="s">
        <v>147</v>
      </c>
      <c r="C229" s="2" t="s">
        <v>157</v>
      </c>
      <c r="D229" t="s">
        <v>146</v>
      </c>
      <c r="E229" s="10">
        <v>4868</v>
      </c>
      <c r="F229" s="3">
        <f>+Tabla1[[#This Row],[Costo-Costo actualizado marzo]]*$C$1/$C$2</f>
        <v>58416</v>
      </c>
      <c r="G229" s="10"/>
    </row>
    <row r="230" spans="2:7" x14ac:dyDescent="0.25">
      <c r="B230" t="s">
        <v>147</v>
      </c>
      <c r="C230" s="2" t="s">
        <v>158</v>
      </c>
      <c r="D230" t="s">
        <v>146</v>
      </c>
      <c r="E230" s="10">
        <v>769.3</v>
      </c>
      <c r="F230" s="3">
        <f>+Tabla1[[#This Row],[Costo-Costo actualizado marzo]]*$C$1/$C$2</f>
        <v>9231.6</v>
      </c>
      <c r="G230" s="10"/>
    </row>
    <row r="231" spans="2:7" x14ac:dyDescent="0.25">
      <c r="B231" t="s">
        <v>147</v>
      </c>
      <c r="C231" s="2" t="s">
        <v>159</v>
      </c>
      <c r="D231" t="s">
        <v>146</v>
      </c>
      <c r="E231" s="10"/>
      <c r="F231" s="3">
        <f>+Tabla1[[#This Row],[Costo-Costo actualizado marzo]]*$C$1/$C$2</f>
        <v>0</v>
      </c>
      <c r="G231" s="10"/>
    </row>
    <row r="232" spans="2:7" x14ac:dyDescent="0.25">
      <c r="B232" t="s">
        <v>147</v>
      </c>
      <c r="C232" s="2" t="s">
        <v>160</v>
      </c>
      <c r="D232" t="s">
        <v>146</v>
      </c>
      <c r="E232" s="10">
        <v>74121</v>
      </c>
      <c r="F232" s="3">
        <f>+Tabla1[[#This Row],[Costo-Costo actualizado marzo]]*$C$1/$C$2</f>
        <v>889452</v>
      </c>
      <c r="G232" s="10"/>
    </row>
    <row r="233" spans="2:7" x14ac:dyDescent="0.25">
      <c r="B233" t="s">
        <v>147</v>
      </c>
      <c r="C233" s="2" t="s">
        <v>161</v>
      </c>
      <c r="D233" t="s">
        <v>146</v>
      </c>
      <c r="E233" s="10">
        <v>30240</v>
      </c>
      <c r="F233" s="3">
        <f>+Tabla1[[#This Row],[Costo-Costo actualizado marzo]]*$C$1/$C$2</f>
        <v>362880</v>
      </c>
      <c r="G233" s="10"/>
    </row>
    <row r="234" spans="2:7" x14ac:dyDescent="0.25">
      <c r="E234" s="10"/>
      <c r="F234" s="3">
        <f>+Tabla1[[#This Row],[Costo-Costo actualizado marzo]]*$C$1/$C$2</f>
        <v>0</v>
      </c>
      <c r="G234" s="10"/>
    </row>
    <row r="235" spans="2:7" x14ac:dyDescent="0.25">
      <c r="B235" t="s">
        <v>447</v>
      </c>
      <c r="C235" s="2" t="s">
        <v>163</v>
      </c>
      <c r="D235" t="s">
        <v>146</v>
      </c>
      <c r="E235" s="10">
        <v>45429</v>
      </c>
      <c r="F235" s="3">
        <f>+Tabla1[[#This Row],[Costo-Costo actualizado marzo]]*$C$1/$C$2</f>
        <v>545148</v>
      </c>
      <c r="G235" s="10"/>
    </row>
    <row r="236" spans="2:7" x14ac:dyDescent="0.25">
      <c r="B236" t="s">
        <v>447</v>
      </c>
      <c r="C236" s="2" t="s">
        <v>164</v>
      </c>
      <c r="D236" t="s">
        <v>146</v>
      </c>
      <c r="E236" s="10">
        <v>57981.75</v>
      </c>
      <c r="F236" s="3">
        <f>+Tabla1[[#This Row],[Costo-Costo actualizado marzo]]*$C$1/$C$2</f>
        <v>695781</v>
      </c>
      <c r="G236" s="10"/>
    </row>
    <row r="237" spans="2:7" x14ac:dyDescent="0.25">
      <c r="B237" t="s">
        <v>447</v>
      </c>
      <c r="C237" s="2" t="s">
        <v>165</v>
      </c>
      <c r="D237" t="s">
        <v>146</v>
      </c>
      <c r="E237" s="10">
        <v>69339</v>
      </c>
      <c r="F237" s="3">
        <f>+Tabla1[[#This Row],[Costo-Costo actualizado marzo]]*$C$1/$C$2</f>
        <v>832068</v>
      </c>
      <c r="G237" s="10"/>
    </row>
    <row r="238" spans="2:7" x14ac:dyDescent="0.25">
      <c r="B238" t="s">
        <v>447</v>
      </c>
      <c r="C238" s="2" t="s">
        <v>166</v>
      </c>
      <c r="D238" t="s">
        <v>146</v>
      </c>
      <c r="E238" s="10">
        <v>92224.024334251604</v>
      </c>
      <c r="F238" s="3">
        <f>+Tabla1[[#This Row],[Costo-Costo actualizado marzo]]*$C$1/$C$2</f>
        <v>1106688.2920110193</v>
      </c>
      <c r="G238" s="10"/>
    </row>
    <row r="239" spans="2:7" x14ac:dyDescent="0.25">
      <c r="B239" t="s">
        <v>447</v>
      </c>
      <c r="C239" s="2" t="s">
        <v>167</v>
      </c>
      <c r="D239" t="s">
        <v>146</v>
      </c>
      <c r="E239" s="10">
        <v>100216.59014386286</v>
      </c>
      <c r="F239" s="3">
        <f>+Tabla1[[#This Row],[Costo-Costo actualizado marzo]]*$C$1/$C$2</f>
        <v>1202599.0817263543</v>
      </c>
      <c r="G239" s="10"/>
    </row>
    <row r="240" spans="2:7" x14ac:dyDescent="0.25">
      <c r="B240" t="s">
        <v>447</v>
      </c>
      <c r="C240" s="2" t="s">
        <v>168</v>
      </c>
      <c r="D240" t="s">
        <v>146</v>
      </c>
      <c r="E240" s="10">
        <v>118656.51591674321</v>
      </c>
      <c r="F240" s="3">
        <f>+Tabla1[[#This Row],[Costo-Costo actualizado marzo]]*$C$1/$C$2</f>
        <v>1423878.1910009184</v>
      </c>
      <c r="G240" s="10"/>
    </row>
    <row r="241" spans="2:7" x14ac:dyDescent="0.25">
      <c r="B241" t="s">
        <v>447</v>
      </c>
      <c r="C241" s="2" t="s">
        <v>169</v>
      </c>
      <c r="D241" t="s">
        <v>146</v>
      </c>
      <c r="E241" s="10">
        <v>181276.63758800123</v>
      </c>
      <c r="F241" s="3">
        <f>+Tabla1[[#This Row],[Costo-Costo actualizado marzo]]*$C$1/$C$2</f>
        <v>2175319.6510560149</v>
      </c>
      <c r="G241" s="10"/>
    </row>
    <row r="242" spans="2:7" x14ac:dyDescent="0.25">
      <c r="B242" t="s">
        <v>447</v>
      </c>
      <c r="C242" s="2" t="s">
        <v>170</v>
      </c>
      <c r="D242" t="s">
        <v>146</v>
      </c>
      <c r="E242" s="10">
        <v>361838</v>
      </c>
      <c r="F242" s="3">
        <f>+Tabla1[[#This Row],[Costo-Costo actualizado marzo]]*$C$1/$C$2</f>
        <v>4342056</v>
      </c>
      <c r="G242" s="10"/>
    </row>
    <row r="243" spans="2:7" x14ac:dyDescent="0.25">
      <c r="B243" t="s">
        <v>447</v>
      </c>
      <c r="C243" s="2" t="s">
        <v>171</v>
      </c>
      <c r="D243" t="s">
        <v>146</v>
      </c>
      <c r="E243" s="10">
        <v>625060.72849709215</v>
      </c>
      <c r="F243" s="3">
        <f>+Tabla1[[#This Row],[Costo-Costo actualizado marzo]]*$C$1/$C$2</f>
        <v>7500728.7419651058</v>
      </c>
      <c r="G243" s="10"/>
    </row>
    <row r="244" spans="2:7" x14ac:dyDescent="0.25">
      <c r="B244" t="s">
        <v>447</v>
      </c>
      <c r="C244" s="2" t="s">
        <v>172</v>
      </c>
      <c r="D244" t="s">
        <v>146</v>
      </c>
      <c r="E244" s="10">
        <v>2024280.375</v>
      </c>
      <c r="F244" s="3">
        <f>+Tabla1[[#This Row],[Costo-Costo actualizado marzo]]*$C$1/$C$2</f>
        <v>24291364.5</v>
      </c>
      <c r="G244" s="10"/>
    </row>
    <row r="245" spans="2:7" x14ac:dyDescent="0.25">
      <c r="B245" t="s">
        <v>447</v>
      </c>
      <c r="C245" s="2" t="s">
        <v>173</v>
      </c>
      <c r="D245" t="s">
        <v>146</v>
      </c>
      <c r="E245" s="10">
        <v>3337537.125</v>
      </c>
      <c r="F245" s="3">
        <f>+Tabla1[[#This Row],[Costo-Costo actualizado marzo]]*$C$1/$C$2</f>
        <v>40050445.5</v>
      </c>
      <c r="G245" s="10"/>
    </row>
    <row r="246" spans="2:7" x14ac:dyDescent="0.25">
      <c r="B246" t="s">
        <v>447</v>
      </c>
      <c r="C246" s="2" t="s">
        <v>174</v>
      </c>
      <c r="D246" t="s">
        <v>146</v>
      </c>
      <c r="E246" s="10">
        <v>4592214.375</v>
      </c>
      <c r="F246" s="3">
        <f>+Tabla1[[#This Row],[Costo-Costo actualizado marzo]]*$C$1/$C$2</f>
        <v>55106572.5</v>
      </c>
      <c r="G246" s="10"/>
    </row>
    <row r="247" spans="2:7" x14ac:dyDescent="0.25">
      <c r="E247" s="10"/>
      <c r="F247" s="3">
        <f>+Tabla1[[#This Row],[Costo-Costo actualizado marzo]]*$C$1/$C$2</f>
        <v>0</v>
      </c>
      <c r="G247" s="10"/>
    </row>
    <row r="248" spans="2:7" ht="18" x14ac:dyDescent="0.25">
      <c r="B248" t="s">
        <v>448</v>
      </c>
      <c r="C248" s="2" t="s">
        <v>175</v>
      </c>
      <c r="D248" t="s">
        <v>146</v>
      </c>
      <c r="E248" s="10">
        <v>88168.125</v>
      </c>
      <c r="F248" s="3">
        <f>+Tabla1[[#This Row],[Costo-Costo actualizado marzo]]*$C$1/$C$2</f>
        <v>1058017.5</v>
      </c>
      <c r="G248" s="10"/>
    </row>
    <row r="249" spans="2:7" ht="18" x14ac:dyDescent="0.25">
      <c r="B249" t="s">
        <v>448</v>
      </c>
      <c r="C249" s="2" t="s">
        <v>176</v>
      </c>
      <c r="D249" t="s">
        <v>146</v>
      </c>
      <c r="E249" s="10">
        <v>115963.5</v>
      </c>
      <c r="F249" s="3">
        <f>+Tabla1[[#This Row],[Costo-Costo actualizado marzo]]*$C$1/$C$2</f>
        <v>1391562</v>
      </c>
      <c r="G249" s="10"/>
    </row>
    <row r="250" spans="2:7" ht="18" x14ac:dyDescent="0.25">
      <c r="B250" t="s">
        <v>448</v>
      </c>
      <c r="C250" s="2" t="s">
        <v>177</v>
      </c>
      <c r="D250" t="s">
        <v>146</v>
      </c>
      <c r="E250" s="10">
        <v>170956.5</v>
      </c>
      <c r="F250" s="3">
        <f>+Tabla1[[#This Row],[Costo-Costo actualizado marzo]]*$C$1/$C$2</f>
        <v>2051478</v>
      </c>
      <c r="G250" s="10"/>
    </row>
    <row r="251" spans="2:7" ht="18" x14ac:dyDescent="0.25">
      <c r="B251" t="s">
        <v>448</v>
      </c>
      <c r="C251" s="2" t="s">
        <v>178</v>
      </c>
      <c r="D251" t="s">
        <v>146</v>
      </c>
      <c r="E251" s="10">
        <v>222661.875</v>
      </c>
      <c r="F251" s="3">
        <f>+Tabla1[[#This Row],[Costo-Costo actualizado marzo]]*$C$1/$C$2</f>
        <v>2671942.5</v>
      </c>
      <c r="G251" s="10"/>
    </row>
    <row r="252" spans="2:7" ht="18" x14ac:dyDescent="0.25">
      <c r="B252" t="s">
        <v>448</v>
      </c>
      <c r="C252" s="2" t="s">
        <v>179</v>
      </c>
      <c r="D252" t="s">
        <v>146</v>
      </c>
      <c r="E252" s="10">
        <v>463256.25</v>
      </c>
      <c r="F252" s="3">
        <f>+Tabla1[[#This Row],[Costo-Costo actualizado marzo]]*$C$1/$C$2</f>
        <v>5559075</v>
      </c>
      <c r="G252" s="10"/>
    </row>
    <row r="253" spans="2:7" ht="18" x14ac:dyDescent="0.25">
      <c r="B253" t="s">
        <v>448</v>
      </c>
      <c r="C253" s="2" t="s">
        <v>180</v>
      </c>
      <c r="D253" t="s">
        <v>146</v>
      </c>
      <c r="E253" s="10">
        <v>870921.75</v>
      </c>
      <c r="F253" s="3">
        <f>+Tabla1[[#This Row],[Costo-Costo actualizado marzo]]*$C$1/$C$2</f>
        <v>10451061</v>
      </c>
      <c r="G253" s="10"/>
    </row>
    <row r="254" spans="2:7" ht="18" x14ac:dyDescent="0.25">
      <c r="B254" t="s">
        <v>448</v>
      </c>
      <c r="C254" s="2" t="s">
        <v>181</v>
      </c>
      <c r="D254" t="s">
        <v>146</v>
      </c>
      <c r="E254" s="10">
        <v>1411287.75</v>
      </c>
      <c r="F254" s="3">
        <f>+Tabla1[[#This Row],[Costo-Costo actualizado marzo]]*$C$1/$C$2</f>
        <v>16935453</v>
      </c>
      <c r="G254" s="10"/>
    </row>
    <row r="255" spans="2:7" ht="18" x14ac:dyDescent="0.25">
      <c r="B255" t="s">
        <v>448</v>
      </c>
      <c r="C255" s="2" t="s">
        <v>182</v>
      </c>
      <c r="D255" t="s">
        <v>146</v>
      </c>
      <c r="E255" s="10">
        <v>2524597.125</v>
      </c>
      <c r="F255" s="3">
        <f>+Tabla1[[#This Row],[Costo-Costo actualizado marzo]]*$C$1/$C$2</f>
        <v>30295165.5</v>
      </c>
      <c r="G255" s="10"/>
    </row>
    <row r="256" spans="2:7" x14ac:dyDescent="0.25">
      <c r="E256" s="10"/>
      <c r="F256" s="3">
        <f>+Tabla1[[#This Row],[Costo-Costo actualizado marzo]]*$C$1/$C$2</f>
        <v>0</v>
      </c>
      <c r="G256" s="10"/>
    </row>
    <row r="257" spans="2:7" x14ac:dyDescent="0.25">
      <c r="B257" t="s">
        <v>162</v>
      </c>
      <c r="C257" s="2" t="s">
        <v>183</v>
      </c>
      <c r="D257" t="s">
        <v>146</v>
      </c>
      <c r="E257" s="10">
        <v>446465.45250000001</v>
      </c>
      <c r="F257" s="3">
        <f>+Tabla1[[#This Row],[Costo-Costo actualizado marzo]]*$C$1/$C$2</f>
        <v>5357585.4300000006</v>
      </c>
      <c r="G257" s="10"/>
    </row>
    <row r="258" spans="2:7" x14ac:dyDescent="0.25">
      <c r="B258" t="s">
        <v>162</v>
      </c>
      <c r="C258" s="2" t="s">
        <v>184</v>
      </c>
      <c r="D258" t="s">
        <v>146</v>
      </c>
      <c r="E258" s="10">
        <v>1972575</v>
      </c>
      <c r="F258" s="3">
        <f>+Tabla1[[#This Row],[Costo-Costo actualizado marzo]]*$C$1/$C$2</f>
        <v>23670900</v>
      </c>
      <c r="G258" s="10"/>
    </row>
    <row r="259" spans="2:7" x14ac:dyDescent="0.25">
      <c r="B259" t="s">
        <v>162</v>
      </c>
      <c r="C259" s="2" t="s">
        <v>185</v>
      </c>
      <c r="D259" t="s">
        <v>146</v>
      </c>
      <c r="E259" s="10">
        <v>1181644.155</v>
      </c>
      <c r="F259" s="3">
        <f>+Tabla1[[#This Row],[Costo-Costo actualizado marzo]]*$C$1/$C$2</f>
        <v>14179729.859999999</v>
      </c>
      <c r="G259" s="10"/>
    </row>
    <row r="260" spans="2:7" x14ac:dyDescent="0.25">
      <c r="B260" t="s">
        <v>162</v>
      </c>
      <c r="C260" s="2" t="s">
        <v>186</v>
      </c>
      <c r="D260" t="s">
        <v>146</v>
      </c>
      <c r="E260" s="10">
        <v>2536298.0812499998</v>
      </c>
      <c r="F260" s="3">
        <f>+Tabla1[[#This Row],[Costo-Costo actualizado marzo]]*$C$1/$C$2</f>
        <v>30435576.975000001</v>
      </c>
      <c r="G260" s="10"/>
    </row>
    <row r="261" spans="2:7" x14ac:dyDescent="0.25">
      <c r="B261" t="s">
        <v>162</v>
      </c>
      <c r="C261" s="2" t="s">
        <v>187</v>
      </c>
      <c r="D261" t="s">
        <v>146</v>
      </c>
      <c r="E261" s="10">
        <v>478200</v>
      </c>
      <c r="F261" s="3">
        <f>+Tabla1[[#This Row],[Costo-Costo actualizado marzo]]*$C$1/$C$2</f>
        <v>5738400</v>
      </c>
      <c r="G261" s="10"/>
    </row>
    <row r="262" spans="2:7" x14ac:dyDescent="0.25">
      <c r="B262" t="s">
        <v>162</v>
      </c>
      <c r="C262" s="2" t="s">
        <v>188</v>
      </c>
      <c r="D262" t="s">
        <v>146</v>
      </c>
      <c r="E262" s="10">
        <v>1837241.4112499999</v>
      </c>
      <c r="F262" s="3">
        <f>+Tabla1[[#This Row],[Costo-Costo actualizado marzo]]*$C$1/$C$2</f>
        <v>22046896.934999999</v>
      </c>
      <c r="G262" s="10"/>
    </row>
    <row r="263" spans="2:7" x14ac:dyDescent="0.25">
      <c r="B263" t="s">
        <v>162</v>
      </c>
      <c r="C263" s="2" t="s">
        <v>189</v>
      </c>
      <c r="D263" t="s">
        <v>146</v>
      </c>
      <c r="E263" s="10">
        <v>1630742.69625</v>
      </c>
      <c r="F263" s="3">
        <f>+Tabla1[[#This Row],[Costo-Costo actualizado marzo]]*$C$1/$C$2</f>
        <v>19568912.355</v>
      </c>
      <c r="G263" s="10"/>
    </row>
    <row r="264" spans="2:7" x14ac:dyDescent="0.25">
      <c r="B264" t="s">
        <v>162</v>
      </c>
      <c r="C264" s="2" t="s">
        <v>190</v>
      </c>
      <c r="D264" t="s">
        <v>146</v>
      </c>
      <c r="E264" s="10">
        <v>878091.76124999998</v>
      </c>
      <c r="F264" s="3">
        <f>+Tabla1[[#This Row],[Costo-Costo actualizado marzo]]*$C$1/$C$2</f>
        <v>10537101.135</v>
      </c>
      <c r="G264" s="10"/>
    </row>
    <row r="265" spans="2:7" x14ac:dyDescent="0.25">
      <c r="B265" t="s">
        <v>162</v>
      </c>
      <c r="C265" s="2" t="s">
        <v>191</v>
      </c>
      <c r="D265" t="s">
        <v>146</v>
      </c>
      <c r="E265" s="10">
        <v>780527.00625000009</v>
      </c>
      <c r="F265" s="3">
        <f>+Tabla1[[#This Row],[Costo-Costo actualizado marzo]]*$C$1/$C$2</f>
        <v>9366324.0750000011</v>
      </c>
      <c r="G265" s="10"/>
    </row>
    <row r="266" spans="2:7" x14ac:dyDescent="0.25">
      <c r="B266" t="s">
        <v>162</v>
      </c>
      <c r="C266" s="2" t="s">
        <v>192</v>
      </c>
      <c r="D266" t="s">
        <v>146</v>
      </c>
      <c r="E266" s="10">
        <v>597750</v>
      </c>
      <c r="F266" s="3">
        <f>+Tabla1[[#This Row],[Costo-Costo actualizado marzo]]*$C$1/$C$2</f>
        <v>7173000</v>
      </c>
      <c r="G266" s="10"/>
    </row>
    <row r="267" spans="2:7" x14ac:dyDescent="0.25">
      <c r="B267" t="s">
        <v>162</v>
      </c>
      <c r="C267" s="2" t="s">
        <v>193</v>
      </c>
      <c r="D267" t="s">
        <v>146</v>
      </c>
      <c r="E267" s="10">
        <v>836850</v>
      </c>
      <c r="F267" s="3">
        <f>+Tabla1[[#This Row],[Costo-Costo actualizado marzo]]*$C$1/$C$2</f>
        <v>10042200</v>
      </c>
      <c r="G267" s="10"/>
    </row>
    <row r="268" spans="2:7" x14ac:dyDescent="0.25">
      <c r="B268" t="s">
        <v>162</v>
      </c>
      <c r="C268" s="2" t="s">
        <v>194</v>
      </c>
      <c r="D268" t="s">
        <v>146</v>
      </c>
      <c r="E268" s="10">
        <v>128748.61685032141</v>
      </c>
      <c r="F268" s="3">
        <f>+Tabla1[[#This Row],[Costo-Costo actualizado marzo]]*$C$1/$C$2</f>
        <v>1544983.402203857</v>
      </c>
      <c r="G268" s="10"/>
    </row>
    <row r="269" spans="2:7" x14ac:dyDescent="0.25">
      <c r="B269" t="s">
        <v>162</v>
      </c>
      <c r="C269" s="2" t="s">
        <v>195</v>
      </c>
      <c r="D269" t="s">
        <v>146</v>
      </c>
      <c r="E269" s="10">
        <v>361041</v>
      </c>
      <c r="F269" s="3">
        <f>+Tabla1[[#This Row],[Costo-Costo actualizado marzo]]*$C$1/$C$2</f>
        <v>4332492</v>
      </c>
      <c r="G269" s="10"/>
    </row>
    <row r="270" spans="2:7" x14ac:dyDescent="0.25">
      <c r="E270" s="10"/>
      <c r="F270" s="3">
        <f>+Tabla1[[#This Row],[Costo-Costo actualizado marzo]]*$C$1/$C$2</f>
        <v>0</v>
      </c>
      <c r="G270" s="10"/>
    </row>
    <row r="271" spans="2:7" x14ac:dyDescent="0.25">
      <c r="B271" t="s">
        <v>196</v>
      </c>
      <c r="C271" s="2" t="s">
        <v>197</v>
      </c>
      <c r="D271" t="s">
        <v>146</v>
      </c>
      <c r="E271" s="10">
        <v>4811.8875000000007</v>
      </c>
      <c r="F271" s="3">
        <f>+Tabla1[[#This Row],[Costo-Costo actualizado marzo]]*$C$1/$C$2</f>
        <v>57742.650000000009</v>
      </c>
      <c r="G271" s="10"/>
    </row>
    <row r="272" spans="2:7" x14ac:dyDescent="0.25">
      <c r="B272" t="s">
        <v>196</v>
      </c>
      <c r="C272" s="2" t="s">
        <v>198</v>
      </c>
      <c r="D272" t="s">
        <v>146</v>
      </c>
      <c r="E272" s="10">
        <v>7424.0550000000003</v>
      </c>
      <c r="F272" s="3">
        <f>+Tabla1[[#This Row],[Costo-Costo actualizado marzo]]*$C$1/$C$2</f>
        <v>89088.66</v>
      </c>
      <c r="G272" s="10"/>
    </row>
    <row r="273" spans="2:7" x14ac:dyDescent="0.25">
      <c r="B273" t="s">
        <v>196</v>
      </c>
      <c r="C273" s="2" t="s">
        <v>199</v>
      </c>
      <c r="D273" t="s">
        <v>146</v>
      </c>
      <c r="E273" s="10">
        <v>7782.7049999999999</v>
      </c>
      <c r="F273" s="3">
        <f>+Tabla1[[#This Row],[Costo-Costo actualizado marzo]]*$C$1/$C$2</f>
        <v>93392.459999999992</v>
      </c>
      <c r="G273" s="10"/>
    </row>
    <row r="274" spans="2:7" x14ac:dyDescent="0.25">
      <c r="B274" t="s">
        <v>196</v>
      </c>
      <c r="C274" s="2" t="s">
        <v>200</v>
      </c>
      <c r="D274" t="s">
        <v>146</v>
      </c>
      <c r="E274" s="10">
        <v>9205.35</v>
      </c>
      <c r="F274" s="3">
        <f>+Tabla1[[#This Row],[Costo-Costo actualizado marzo]]*$C$1/$C$2</f>
        <v>110464.2</v>
      </c>
      <c r="G274" s="10"/>
    </row>
    <row r="275" spans="2:7" x14ac:dyDescent="0.25">
      <c r="B275" t="s">
        <v>196</v>
      </c>
      <c r="C275" s="2" t="s">
        <v>201</v>
      </c>
      <c r="D275" t="s">
        <v>146</v>
      </c>
      <c r="E275" s="10">
        <v>1149</v>
      </c>
      <c r="F275" s="3">
        <f>+Tabla1[[#This Row],[Costo-Costo actualizado marzo]]*$C$1/$C$2</f>
        <v>13788</v>
      </c>
      <c r="G275" s="10"/>
    </row>
    <row r="276" spans="2:7" x14ac:dyDescent="0.25">
      <c r="B276" t="s">
        <v>196</v>
      </c>
      <c r="C276" s="2" t="s">
        <v>202</v>
      </c>
      <c r="D276" t="s">
        <v>146</v>
      </c>
      <c r="E276" s="10">
        <v>4524</v>
      </c>
      <c r="F276" s="3">
        <f>+Tabla1[[#This Row],[Costo-Costo actualizado marzo]]*$C$1/$C$2</f>
        <v>54288</v>
      </c>
      <c r="G276" s="10"/>
    </row>
    <row r="277" spans="2:7" x14ac:dyDescent="0.25">
      <c r="B277" t="s">
        <v>196</v>
      </c>
      <c r="C277" s="2" t="s">
        <v>203</v>
      </c>
      <c r="D277" t="s">
        <v>146</v>
      </c>
      <c r="E277" s="10">
        <v>2181</v>
      </c>
      <c r="F277" s="3">
        <f>+Tabla1[[#This Row],[Costo-Costo actualizado marzo]]*$C$1/$C$2</f>
        <v>26172</v>
      </c>
      <c r="G277" s="10"/>
    </row>
    <row r="278" spans="2:7" x14ac:dyDescent="0.25">
      <c r="B278" t="s">
        <v>196</v>
      </c>
      <c r="C278" s="2" t="s">
        <v>204</v>
      </c>
      <c r="D278" t="s">
        <v>146</v>
      </c>
      <c r="E278" s="10">
        <v>9491.16</v>
      </c>
      <c r="F278" s="3">
        <f>+Tabla1[[#This Row],[Costo-Costo actualizado marzo]]*$C$1/$C$2</f>
        <v>113893.92</v>
      </c>
      <c r="G278" s="10"/>
    </row>
    <row r="279" spans="2:7" x14ac:dyDescent="0.25">
      <c r="B279" t="s">
        <v>196</v>
      </c>
      <c r="C279" s="2" t="s">
        <v>205</v>
      </c>
      <c r="D279" t="s">
        <v>146</v>
      </c>
      <c r="E279" s="10">
        <v>14353.650000000001</v>
      </c>
      <c r="F279" s="3">
        <f>+Tabla1[[#This Row],[Costo-Costo actualizado marzo]]*$C$1/$C$2</f>
        <v>172243.80000000002</v>
      </c>
      <c r="G279" s="10"/>
    </row>
    <row r="280" spans="2:7" x14ac:dyDescent="0.25">
      <c r="E280" s="10"/>
      <c r="F280" s="3">
        <f>+Tabla1[[#This Row],[Costo-Costo actualizado marzo]]*$C$1/$C$2</f>
        <v>0</v>
      </c>
      <c r="G280" s="10"/>
    </row>
    <row r="281" spans="2:7" x14ac:dyDescent="0.25">
      <c r="B281" t="s">
        <v>206</v>
      </c>
      <c r="C281" s="2" t="s">
        <v>207</v>
      </c>
      <c r="D281" t="s">
        <v>146</v>
      </c>
      <c r="E281" s="10">
        <v>4471.17</v>
      </c>
      <c r="F281" s="3">
        <f>+Tabla1[[#This Row],[Costo-Costo actualizado marzo]]*$C$1/$C$2</f>
        <v>53654.04</v>
      </c>
      <c r="G281" s="10"/>
    </row>
    <row r="282" spans="2:7" x14ac:dyDescent="0.25">
      <c r="B282" t="s">
        <v>206</v>
      </c>
      <c r="C282" s="2" t="s">
        <v>208</v>
      </c>
      <c r="D282" t="s">
        <v>146</v>
      </c>
      <c r="E282" s="10">
        <v>10161.75</v>
      </c>
      <c r="F282" s="3">
        <f>+Tabla1[[#This Row],[Costo-Costo actualizado marzo]]*$C$1/$C$2</f>
        <v>121941</v>
      </c>
      <c r="G282" s="10"/>
    </row>
    <row r="283" spans="2:7" x14ac:dyDescent="0.25">
      <c r="B283" t="s">
        <v>206</v>
      </c>
      <c r="C283" s="2" t="s">
        <v>209</v>
      </c>
      <c r="D283" t="s">
        <v>146</v>
      </c>
      <c r="E283" s="10">
        <v>19815.412499999999</v>
      </c>
      <c r="F283" s="3">
        <f>+Tabla1[[#This Row],[Costo-Costo actualizado marzo]]*$C$1/$C$2</f>
        <v>237784.95</v>
      </c>
      <c r="G283" s="10"/>
    </row>
    <row r="284" spans="2:7" x14ac:dyDescent="0.25">
      <c r="B284" t="s">
        <v>206</v>
      </c>
      <c r="C284" s="2" t="s">
        <v>210</v>
      </c>
      <c r="D284" t="s">
        <v>146</v>
      </c>
      <c r="E284" s="10">
        <v>15989.8125</v>
      </c>
      <c r="F284" s="3">
        <f>+Tabla1[[#This Row],[Costo-Costo actualizado marzo]]*$C$1/$C$2</f>
        <v>191877.75</v>
      </c>
      <c r="G284" s="10"/>
    </row>
    <row r="285" spans="2:7" x14ac:dyDescent="0.25">
      <c r="B285" t="s">
        <v>206</v>
      </c>
      <c r="C285" s="2" t="s">
        <v>211</v>
      </c>
      <c r="D285" t="s">
        <v>146</v>
      </c>
      <c r="E285" s="10">
        <v>56786.25</v>
      </c>
      <c r="F285" s="3">
        <f>+Tabla1[[#This Row],[Costo-Costo actualizado marzo]]*$C$1/$C$2</f>
        <v>681435</v>
      </c>
      <c r="G285" s="10"/>
    </row>
    <row r="286" spans="2:7" x14ac:dyDescent="0.25">
      <c r="B286" t="s">
        <v>206</v>
      </c>
      <c r="C286" s="2" t="s">
        <v>212</v>
      </c>
      <c r="D286" t="s">
        <v>146</v>
      </c>
      <c r="E286" s="10">
        <v>119550</v>
      </c>
      <c r="F286" s="3">
        <f>+Tabla1[[#This Row],[Costo-Costo actualizado marzo]]*$C$1/$C$2</f>
        <v>1434600</v>
      </c>
      <c r="G286" s="10"/>
    </row>
    <row r="287" spans="2:7" x14ac:dyDescent="0.25">
      <c r="B287" t="s">
        <v>206</v>
      </c>
      <c r="C287" s="2" t="s">
        <v>368</v>
      </c>
      <c r="D287" t="s">
        <v>146</v>
      </c>
      <c r="E287" s="10">
        <v>1867.96875</v>
      </c>
      <c r="F287" s="3">
        <f>+Tabla1[[#This Row],[Costo-Costo actualizado marzo]]*$C$1/$C$2</f>
        <v>22415.625</v>
      </c>
      <c r="G287" s="10"/>
    </row>
    <row r="288" spans="2:7" x14ac:dyDescent="0.25">
      <c r="B288" t="s">
        <v>206</v>
      </c>
      <c r="C288" s="2" t="s">
        <v>149</v>
      </c>
      <c r="D288" t="s">
        <v>146</v>
      </c>
      <c r="E288" s="10">
        <v>12986.118750000001</v>
      </c>
      <c r="F288" s="3">
        <f>+Tabla1[[#This Row],[Costo-Costo actualizado marzo]]*$C$1/$C$2</f>
        <v>155833.42500000002</v>
      </c>
      <c r="G288" s="10"/>
    </row>
    <row r="289" spans="2:7" x14ac:dyDescent="0.25">
      <c r="B289" t="s">
        <v>206</v>
      </c>
      <c r="C289" s="2" t="s">
        <v>150</v>
      </c>
      <c r="D289" t="s">
        <v>146</v>
      </c>
      <c r="E289" s="10">
        <v>29265.840000000004</v>
      </c>
      <c r="F289" s="3">
        <f>+Tabla1[[#This Row],[Costo-Costo actualizado marzo]]*$C$1/$C$2</f>
        <v>351190.08</v>
      </c>
      <c r="G289" s="10"/>
    </row>
    <row r="290" spans="2:7" x14ac:dyDescent="0.25">
      <c r="B290" t="s">
        <v>206</v>
      </c>
      <c r="C290" s="2" t="s">
        <v>151</v>
      </c>
      <c r="D290" t="s">
        <v>146</v>
      </c>
      <c r="E290" s="10">
        <v>15275.501249999999</v>
      </c>
      <c r="F290" s="3">
        <f>+Tabla1[[#This Row],[Costo-Costo actualizado marzo]]*$C$1/$C$2</f>
        <v>183306.01499999998</v>
      </c>
      <c r="G290" s="10"/>
    </row>
    <row r="291" spans="2:7" x14ac:dyDescent="0.25">
      <c r="B291" t="s">
        <v>206</v>
      </c>
      <c r="C291" s="2" t="s">
        <v>152</v>
      </c>
      <c r="D291" t="s">
        <v>146</v>
      </c>
      <c r="E291" s="10">
        <v>31937.782500000001</v>
      </c>
      <c r="F291" s="3">
        <f>+Tabla1[[#This Row],[Costo-Costo actualizado marzo]]*$C$1/$C$2</f>
        <v>383253.39</v>
      </c>
      <c r="G291" s="10"/>
    </row>
    <row r="292" spans="2:7" x14ac:dyDescent="0.25">
      <c r="B292" t="s">
        <v>206</v>
      </c>
      <c r="C292" s="2" t="s">
        <v>153</v>
      </c>
      <c r="D292" t="s">
        <v>146</v>
      </c>
      <c r="E292" s="10">
        <v>41824.567499999997</v>
      </c>
      <c r="F292" s="3">
        <f>+Tabla1[[#This Row],[Costo-Costo actualizado marzo]]*$C$1/$C$2</f>
        <v>501894.80999999994</v>
      </c>
      <c r="G292" s="10"/>
    </row>
    <row r="293" spans="2:7" x14ac:dyDescent="0.25">
      <c r="B293" t="s">
        <v>206</v>
      </c>
      <c r="C293" s="2" t="s">
        <v>154</v>
      </c>
      <c r="D293" t="s">
        <v>146</v>
      </c>
      <c r="E293" s="10">
        <v>60561.041249999995</v>
      </c>
      <c r="F293" s="3">
        <f>+Tabla1[[#This Row],[Costo-Costo actualizado marzo]]*$C$1/$C$2</f>
        <v>726732.49499999988</v>
      </c>
      <c r="G293" s="10"/>
    </row>
    <row r="294" spans="2:7" x14ac:dyDescent="0.25">
      <c r="B294" t="s">
        <v>206</v>
      </c>
      <c r="C294" s="2" t="s">
        <v>155</v>
      </c>
      <c r="D294" t="s">
        <v>146</v>
      </c>
      <c r="E294" s="10">
        <v>2029.3612499999999</v>
      </c>
      <c r="F294" s="3">
        <f>+Tabla1[[#This Row],[Costo-Costo actualizado marzo]]*$C$1/$C$2</f>
        <v>24352.334999999999</v>
      </c>
      <c r="G294" s="10"/>
    </row>
    <row r="295" spans="2:7" x14ac:dyDescent="0.25">
      <c r="B295" t="s">
        <v>206</v>
      </c>
      <c r="C295" s="2" t="s">
        <v>213</v>
      </c>
      <c r="D295" t="s">
        <v>146</v>
      </c>
      <c r="E295" s="10">
        <v>12800</v>
      </c>
      <c r="F295" s="3">
        <f>+Tabla1[[#This Row],[Costo-Costo actualizado marzo]]*$C$1/$C$2</f>
        <v>153600</v>
      </c>
      <c r="G295" s="10"/>
    </row>
    <row r="296" spans="2:7" x14ac:dyDescent="0.25">
      <c r="B296" t="s">
        <v>206</v>
      </c>
      <c r="C296" s="2" t="s">
        <v>214</v>
      </c>
      <c r="D296" t="s">
        <v>146</v>
      </c>
      <c r="E296" s="10">
        <v>3171.0637500000003</v>
      </c>
      <c r="F296" s="3">
        <f>+Tabla1[[#This Row],[Costo-Costo actualizado marzo]]*$C$1/$C$2</f>
        <v>38052.764999999999</v>
      </c>
      <c r="G296" s="10"/>
    </row>
    <row r="297" spans="2:7" x14ac:dyDescent="0.25">
      <c r="E297" s="10"/>
      <c r="F297" s="3">
        <f>+Tabla1[[#This Row],[Costo-Costo actualizado marzo]]*$C$1/$C$2</f>
        <v>0</v>
      </c>
      <c r="G297" s="10"/>
    </row>
    <row r="298" spans="2:7" x14ac:dyDescent="0.25">
      <c r="B298" t="s">
        <v>215</v>
      </c>
      <c r="C298" s="2" t="s">
        <v>216</v>
      </c>
      <c r="D298" t="s">
        <v>146</v>
      </c>
      <c r="E298" s="10">
        <v>320.39</v>
      </c>
      <c r="F298" s="3">
        <f>+Tabla1[[#This Row],[Costo-Costo actualizado marzo]]*$C$1/$C$2</f>
        <v>3844.6799999999994</v>
      </c>
      <c r="G298" s="10"/>
    </row>
    <row r="299" spans="2:7" x14ac:dyDescent="0.25">
      <c r="B299" t="s">
        <v>215</v>
      </c>
      <c r="C299" s="2" t="s">
        <v>217</v>
      </c>
      <c r="D299" t="s">
        <v>146</v>
      </c>
      <c r="E299" s="10">
        <v>260.452</v>
      </c>
      <c r="F299" s="3">
        <f>+Tabla1[[#This Row],[Costo-Costo actualizado marzo]]*$C$1/$C$2</f>
        <v>3125.424</v>
      </c>
      <c r="G299" s="10"/>
    </row>
    <row r="300" spans="2:7" x14ac:dyDescent="0.25">
      <c r="B300" t="s">
        <v>215</v>
      </c>
      <c r="C300" s="2" t="s">
        <v>218</v>
      </c>
      <c r="D300" t="s">
        <v>146</v>
      </c>
      <c r="E300" s="10">
        <v>1057.6125</v>
      </c>
      <c r="F300" s="3">
        <f>+Tabla1[[#This Row],[Costo-Costo actualizado marzo]]*$C$1/$C$2</f>
        <v>12691.35</v>
      </c>
      <c r="G300" s="10"/>
    </row>
    <row r="301" spans="2:7" x14ac:dyDescent="0.25">
      <c r="B301" t="s">
        <v>215</v>
      </c>
      <c r="C301" s="2" t="s">
        <v>219</v>
      </c>
      <c r="D301" t="s">
        <v>146</v>
      </c>
      <c r="E301" s="10">
        <v>10783.5</v>
      </c>
      <c r="F301" s="3">
        <f>+Tabla1[[#This Row],[Costo-Costo actualizado marzo]]*$C$1/$C$2</f>
        <v>129402</v>
      </c>
      <c r="G301" s="10"/>
    </row>
    <row r="302" spans="2:7" x14ac:dyDescent="0.25">
      <c r="B302" t="s">
        <v>215</v>
      </c>
      <c r="C302" s="2" t="s">
        <v>220</v>
      </c>
      <c r="D302" t="s">
        <v>146</v>
      </c>
      <c r="E302" s="10">
        <v>87.5</v>
      </c>
      <c r="F302" s="3">
        <f>+Tabla1[[#This Row],[Costo-Costo actualizado marzo]]*$C$1/$C$2</f>
        <v>1050</v>
      </c>
      <c r="G302" s="10"/>
    </row>
    <row r="303" spans="2:7" x14ac:dyDescent="0.25">
      <c r="E303" s="10"/>
      <c r="F303" s="3">
        <f>+Tabla1[[#This Row],[Costo-Costo actualizado marzo]]*$C$1/$C$2</f>
        <v>0</v>
      </c>
      <c r="G303" s="10"/>
    </row>
    <row r="304" spans="2:7" x14ac:dyDescent="0.25">
      <c r="B304" t="s">
        <v>221</v>
      </c>
      <c r="C304" s="2" t="s">
        <v>222</v>
      </c>
      <c r="D304" t="s">
        <v>146</v>
      </c>
      <c r="E304" s="10">
        <v>3539875.5</v>
      </c>
      <c r="F304" s="3">
        <f>+Tabla1[[#This Row],[Costo-Costo actualizado marzo]]*$C$1/$C$2</f>
        <v>42478506</v>
      </c>
      <c r="G304" s="10"/>
    </row>
    <row r="305" spans="2:7" x14ac:dyDescent="0.25">
      <c r="B305" t="s">
        <v>221</v>
      </c>
      <c r="C305" s="2" t="s">
        <v>223</v>
      </c>
      <c r="D305" t="s">
        <v>146</v>
      </c>
      <c r="E305" s="10">
        <v>1458510</v>
      </c>
      <c r="F305" s="3">
        <f>+Tabla1[[#This Row],[Costo-Costo actualizado marzo]]*$C$1/$C$2</f>
        <v>17502120</v>
      </c>
      <c r="G305" s="10"/>
    </row>
    <row r="306" spans="2:7" x14ac:dyDescent="0.25">
      <c r="B306" t="s">
        <v>221</v>
      </c>
      <c r="C306" s="2" t="s">
        <v>224</v>
      </c>
      <c r="D306" t="s">
        <v>146</v>
      </c>
      <c r="E306" s="10">
        <v>3660621</v>
      </c>
      <c r="F306" s="3">
        <f>+Tabla1[[#This Row],[Costo-Costo actualizado marzo]]*$C$1/$C$2</f>
        <v>43927452</v>
      </c>
      <c r="G306" s="10"/>
    </row>
    <row r="307" spans="2:7" x14ac:dyDescent="0.25">
      <c r="B307" t="s">
        <v>221</v>
      </c>
      <c r="C307" s="2" t="s">
        <v>225</v>
      </c>
      <c r="D307" t="s">
        <v>146</v>
      </c>
      <c r="E307" s="10">
        <v>2683897.5</v>
      </c>
      <c r="F307" s="3">
        <f>+Tabla1[[#This Row],[Costo-Costo actualizado marzo]]*$C$1/$C$2</f>
        <v>32206770</v>
      </c>
      <c r="G307" s="10"/>
    </row>
    <row r="308" spans="2:7" x14ac:dyDescent="0.25">
      <c r="B308" t="s">
        <v>221</v>
      </c>
      <c r="C308" s="2" t="s">
        <v>226</v>
      </c>
      <c r="D308" t="s">
        <v>146</v>
      </c>
      <c r="E308" s="10">
        <v>510478.5</v>
      </c>
      <c r="F308" s="3">
        <f>+Tabla1[[#This Row],[Costo-Costo actualizado marzo]]*$C$1/$C$2</f>
        <v>6125742</v>
      </c>
      <c r="G308" s="10"/>
    </row>
    <row r="309" spans="2:7" x14ac:dyDescent="0.25">
      <c r="B309" t="s">
        <v>221</v>
      </c>
      <c r="C309" s="2" t="s">
        <v>227</v>
      </c>
      <c r="D309" t="s">
        <v>146</v>
      </c>
      <c r="E309" s="10">
        <v>11880879</v>
      </c>
      <c r="F309" s="3">
        <f>+Tabla1[[#This Row],[Costo-Costo actualizado marzo]]*$C$1/$C$2</f>
        <v>142570548</v>
      </c>
      <c r="G309" s="10"/>
    </row>
    <row r="310" spans="2:7" x14ac:dyDescent="0.25">
      <c r="E310" s="10"/>
      <c r="F310" s="3">
        <f>+Tabla1[[#This Row],[Costo-Costo actualizado marzo]]*$C$1/$C$2</f>
        <v>0</v>
      </c>
      <c r="G310" s="10"/>
    </row>
    <row r="311" spans="2:7" x14ac:dyDescent="0.25">
      <c r="B311" t="s">
        <v>229</v>
      </c>
      <c r="C311" s="2" t="s">
        <v>230</v>
      </c>
      <c r="D311" t="s">
        <v>228</v>
      </c>
      <c r="E311" s="10">
        <v>23526.959999999999</v>
      </c>
      <c r="F311" s="3">
        <f>+Tabla1[[#This Row],[Costo-Costo actualizado marzo]]*$C$1/$C$2</f>
        <v>282323.51999999996</v>
      </c>
      <c r="G311" s="10"/>
    </row>
    <row r="312" spans="2:7" x14ac:dyDescent="0.25">
      <c r="B312" t="s">
        <v>229</v>
      </c>
      <c r="C312" s="2" t="s">
        <v>231</v>
      </c>
      <c r="D312" t="s">
        <v>228</v>
      </c>
      <c r="E312" s="10">
        <v>22604.556</v>
      </c>
      <c r="F312" s="3">
        <f>+Tabla1[[#This Row],[Costo-Costo actualizado marzo]]*$C$1/$C$2</f>
        <v>271254.67200000002</v>
      </c>
      <c r="G312" s="10"/>
    </row>
    <row r="313" spans="2:7" x14ac:dyDescent="0.25">
      <c r="B313" t="s">
        <v>229</v>
      </c>
      <c r="C313" s="2" t="s">
        <v>530</v>
      </c>
      <c r="D313" t="s">
        <v>228</v>
      </c>
      <c r="E313" s="10">
        <f>3607.5*28</f>
        <v>101010</v>
      </c>
      <c r="F313" s="3">
        <f>+Tabla1[[#This Row],[Costo-Costo actualizado marzo]]*$C$1/$C$2</f>
        <v>1212120</v>
      </c>
      <c r="G313" s="10"/>
    </row>
    <row r="314" spans="2:7" x14ac:dyDescent="0.25">
      <c r="B314" t="s">
        <v>229</v>
      </c>
      <c r="C314" s="2" t="s">
        <v>232</v>
      </c>
      <c r="D314" t="s">
        <v>233</v>
      </c>
      <c r="E314" s="10">
        <f>5772*0.8</f>
        <v>4617.6000000000004</v>
      </c>
      <c r="F314" s="3">
        <f>+Tabla1[[#This Row],[Costo-Costo actualizado marzo]]*$C$1/$C$2</f>
        <v>55411.199999999997</v>
      </c>
      <c r="G314" s="10"/>
    </row>
    <row r="315" spans="2:7" x14ac:dyDescent="0.25">
      <c r="B315" t="s">
        <v>229</v>
      </c>
      <c r="C315" s="2" t="s">
        <v>234</v>
      </c>
      <c r="D315" t="s">
        <v>228</v>
      </c>
      <c r="E315" s="10">
        <f>6302.0832*0.7</f>
        <v>4411.4582399999999</v>
      </c>
      <c r="F315" s="3">
        <f>+Tabla1[[#This Row],[Costo-Costo actualizado marzo]]*$C$1/$C$2</f>
        <v>52937.498879999992</v>
      </c>
      <c r="G315" s="10"/>
    </row>
    <row r="316" spans="2:7" x14ac:dyDescent="0.25">
      <c r="B316" t="s">
        <v>229</v>
      </c>
      <c r="C316" s="2" t="s">
        <v>235</v>
      </c>
      <c r="D316" t="s">
        <v>228</v>
      </c>
      <c r="E316" s="10">
        <f>9002.976*0.7</f>
        <v>6302.0832</v>
      </c>
      <c r="F316" s="3">
        <f>+Tabla1[[#This Row],[Costo-Costo actualizado marzo]]*$C$1/$C$2</f>
        <v>75624.998400000011</v>
      </c>
      <c r="G316" s="10"/>
    </row>
    <row r="317" spans="2:7" x14ac:dyDescent="0.25">
      <c r="B317" t="s">
        <v>229</v>
      </c>
      <c r="C317" s="2" t="s">
        <v>237</v>
      </c>
      <c r="D317" t="s">
        <v>236</v>
      </c>
      <c r="E317" s="10">
        <f>374.44296*0.8</f>
        <v>299.55436800000001</v>
      </c>
      <c r="F317" s="3">
        <f>+Tabla1[[#This Row],[Costo-Costo actualizado marzo]]*$C$1/$C$2</f>
        <v>3594.6524159999999</v>
      </c>
      <c r="G317" s="10"/>
    </row>
    <row r="318" spans="2:7" x14ac:dyDescent="0.25">
      <c r="B318" t="s">
        <v>229</v>
      </c>
      <c r="C318" s="2" t="s">
        <v>238</v>
      </c>
      <c r="D318" t="s">
        <v>233</v>
      </c>
      <c r="E318" s="10">
        <v>360</v>
      </c>
      <c r="F318" s="3">
        <f>+Tabla1[[#This Row],[Costo-Costo actualizado marzo]]*$C$1/$C$2</f>
        <v>4320</v>
      </c>
      <c r="G318" s="10"/>
    </row>
    <row r="319" spans="2:7" x14ac:dyDescent="0.25">
      <c r="B319" t="s">
        <v>229</v>
      </c>
      <c r="C319" s="2" t="s">
        <v>240</v>
      </c>
      <c r="D319" t="s">
        <v>239</v>
      </c>
      <c r="E319" s="10">
        <v>481.65599999999995</v>
      </c>
      <c r="F319" s="3">
        <f>+Tabla1[[#This Row],[Costo-Costo actualizado marzo]]*$C$1/$C$2</f>
        <v>5779.8719999999994</v>
      </c>
      <c r="G319" s="10"/>
    </row>
    <row r="320" spans="2:7" x14ac:dyDescent="0.25">
      <c r="B320" t="s">
        <v>229</v>
      </c>
      <c r="C320" s="2" t="s">
        <v>241</v>
      </c>
      <c r="D320" t="s">
        <v>233</v>
      </c>
      <c r="E320" s="10">
        <v>3968.9279999999999</v>
      </c>
      <c r="F320" s="3">
        <f>+Tabla1[[#This Row],[Costo-Costo actualizado marzo]]*$C$1/$C$2</f>
        <v>47627.135999999999</v>
      </c>
      <c r="G320" s="10"/>
    </row>
    <row r="321" spans="2:7" x14ac:dyDescent="0.25">
      <c r="B321" t="s">
        <v>229</v>
      </c>
      <c r="C321" s="2" t="s">
        <v>243</v>
      </c>
      <c r="D321" t="s">
        <v>242</v>
      </c>
      <c r="E321" s="10">
        <v>577.15199999999993</v>
      </c>
      <c r="F321" s="3">
        <f>+Tabla1[[#This Row],[Costo-Costo actualizado marzo]]*$C$1/$C$2</f>
        <v>6925.8239999999987</v>
      </c>
      <c r="G321" s="10"/>
    </row>
    <row r="322" spans="2:7" x14ac:dyDescent="0.25">
      <c r="E322" s="10"/>
      <c r="F322" s="3">
        <f>+Tabla1[[#This Row],[Costo-Costo actualizado marzo]]*$C$1/$C$2</f>
        <v>0</v>
      </c>
      <c r="G322" s="10"/>
    </row>
    <row r="323" spans="2:7" x14ac:dyDescent="0.25">
      <c r="B323" t="s">
        <v>245</v>
      </c>
      <c r="C323" s="2" t="s">
        <v>246</v>
      </c>
      <c r="D323" t="s">
        <v>244</v>
      </c>
      <c r="E323" s="10">
        <v>323568.05249999999</v>
      </c>
      <c r="F323" s="3">
        <f>+Tabla1[[#This Row],[Costo-Costo actualizado marzo]]*$C$1/$C$2</f>
        <v>3882816.63</v>
      </c>
      <c r="G323" s="10"/>
    </row>
    <row r="324" spans="2:7" x14ac:dyDescent="0.25">
      <c r="B324" t="s">
        <v>245</v>
      </c>
      <c r="C324" s="2" t="s">
        <v>247</v>
      </c>
      <c r="D324" t="s">
        <v>244</v>
      </c>
      <c r="E324" s="10">
        <v>264109.86</v>
      </c>
      <c r="F324" s="3">
        <f>+Tabla1[[#This Row],[Costo-Costo actualizado marzo]]*$C$1/$C$2</f>
        <v>3169318.32</v>
      </c>
      <c r="G324" s="10"/>
    </row>
    <row r="325" spans="2:7" x14ac:dyDescent="0.25">
      <c r="B325" t="s">
        <v>245</v>
      </c>
      <c r="C325" s="2" t="s">
        <v>248</v>
      </c>
      <c r="D325" t="s">
        <v>244</v>
      </c>
      <c r="E325" s="10">
        <v>234168.5625</v>
      </c>
      <c r="F325" s="3">
        <f>+Tabla1[[#This Row],[Costo-Costo actualizado marzo]]*$C$1/$C$2</f>
        <v>2810022.75</v>
      </c>
      <c r="G325" s="10"/>
    </row>
    <row r="326" spans="2:7" x14ac:dyDescent="0.25">
      <c r="B326" t="s">
        <v>245</v>
      </c>
      <c r="C326" s="2" t="s">
        <v>249</v>
      </c>
      <c r="D326" t="s">
        <v>244</v>
      </c>
      <c r="E326" s="10">
        <v>204197.3775</v>
      </c>
      <c r="F326" s="3">
        <f>+Tabla1[[#This Row],[Costo-Costo actualizado marzo]]*$C$1/$C$2</f>
        <v>2450368.5300000003</v>
      </c>
      <c r="G326" s="10"/>
    </row>
    <row r="327" spans="2:7" x14ac:dyDescent="0.25">
      <c r="B327" t="s">
        <v>245</v>
      </c>
      <c r="C327" s="2" t="s">
        <v>250</v>
      </c>
      <c r="D327" t="s">
        <v>244</v>
      </c>
      <c r="E327" s="10">
        <v>113177.98500000002</v>
      </c>
      <c r="F327" s="3">
        <f>+Tabla1[[#This Row],[Costo-Costo actualizado marzo]]*$C$1/$C$2</f>
        <v>1358135.82</v>
      </c>
      <c r="G327" s="10"/>
    </row>
    <row r="328" spans="2:7" x14ac:dyDescent="0.25">
      <c r="B328" t="s">
        <v>245</v>
      </c>
      <c r="C328" s="2" t="s">
        <v>251</v>
      </c>
      <c r="D328" t="s">
        <v>244</v>
      </c>
      <c r="E328" s="10">
        <v>92968.057499999995</v>
      </c>
      <c r="F328" s="3">
        <f>+Tabla1[[#This Row],[Costo-Costo actualizado marzo]]*$C$1/$C$2</f>
        <v>1115616.69</v>
      </c>
      <c r="G328" s="10"/>
    </row>
    <row r="329" spans="2:7" x14ac:dyDescent="0.25">
      <c r="B329" t="s">
        <v>245</v>
      </c>
      <c r="C329" s="2" t="s">
        <v>252</v>
      </c>
      <c r="D329" t="s">
        <v>244</v>
      </c>
      <c r="E329" s="10">
        <v>65549.264999999999</v>
      </c>
      <c r="F329" s="3">
        <f>+Tabla1[[#This Row],[Costo-Costo actualizado marzo]]*$C$1/$C$2</f>
        <v>786591.17999999993</v>
      </c>
      <c r="G329" s="10"/>
    </row>
    <row r="330" spans="2:7" x14ac:dyDescent="0.25">
      <c r="B330" t="s">
        <v>245</v>
      </c>
      <c r="C330" s="2" t="s">
        <v>253</v>
      </c>
      <c r="D330" t="s">
        <v>244</v>
      </c>
      <c r="E330" s="10">
        <v>58244.759999999995</v>
      </c>
      <c r="F330" s="3">
        <f>+Tabla1[[#This Row],[Costo-Costo actualizado marzo]]*$C$1/$C$2</f>
        <v>698937.11999999988</v>
      </c>
      <c r="G330" s="10"/>
    </row>
    <row r="331" spans="2:7" x14ac:dyDescent="0.25">
      <c r="B331" t="s">
        <v>245</v>
      </c>
      <c r="C331" s="2" t="s">
        <v>254</v>
      </c>
      <c r="D331" t="s">
        <v>244</v>
      </c>
      <c r="E331" s="10">
        <v>90212.43</v>
      </c>
      <c r="F331" s="3">
        <f>+Tabla1[[#This Row],[Costo-Costo actualizado marzo]]*$C$1/$C$2</f>
        <v>1082549.1599999999</v>
      </c>
      <c r="G331" s="10"/>
    </row>
    <row r="332" spans="2:7" x14ac:dyDescent="0.25">
      <c r="B332" t="s">
        <v>245</v>
      </c>
      <c r="C332" s="2" t="s">
        <v>255</v>
      </c>
      <c r="D332" t="s">
        <v>244</v>
      </c>
      <c r="E332" s="10">
        <v>115317.93</v>
      </c>
      <c r="F332" s="3">
        <f>+Tabla1[[#This Row],[Costo-Costo actualizado marzo]]*$C$1/$C$2</f>
        <v>1383815.16</v>
      </c>
      <c r="G332" s="10"/>
    </row>
    <row r="333" spans="2:7" x14ac:dyDescent="0.25">
      <c r="B333" t="s">
        <v>245</v>
      </c>
      <c r="C333" s="2" t="s">
        <v>256</v>
      </c>
      <c r="D333" t="s">
        <v>244</v>
      </c>
      <c r="E333" s="10">
        <v>139801.76999999999</v>
      </c>
      <c r="F333" s="3">
        <f>+Tabla1[[#This Row],[Costo-Costo actualizado marzo]]*$C$1/$C$2</f>
        <v>1677621.2399999998</v>
      </c>
      <c r="G333" s="10"/>
    </row>
    <row r="334" spans="2:7" x14ac:dyDescent="0.25">
      <c r="B334" t="s">
        <v>245</v>
      </c>
      <c r="C334" s="2" t="s">
        <v>257</v>
      </c>
      <c r="D334" t="s">
        <v>244</v>
      </c>
      <c r="E334" s="10">
        <v>221095.77</v>
      </c>
      <c r="F334" s="3">
        <f>+Tabla1[[#This Row],[Costo-Costo actualizado marzo]]*$C$1/$C$2</f>
        <v>2653149.2399999998</v>
      </c>
      <c r="G334" s="10"/>
    </row>
    <row r="335" spans="2:7" x14ac:dyDescent="0.25">
      <c r="B335" t="s">
        <v>245</v>
      </c>
      <c r="C335" s="2" t="s">
        <v>258</v>
      </c>
      <c r="D335" t="s">
        <v>244</v>
      </c>
      <c r="E335" s="10">
        <v>282353.19</v>
      </c>
      <c r="F335" s="3">
        <f>+Tabla1[[#This Row],[Costo-Costo actualizado marzo]]*$C$1/$C$2</f>
        <v>3388238.28</v>
      </c>
      <c r="G335" s="10"/>
    </row>
    <row r="336" spans="2:7" ht="30" x14ac:dyDescent="0.25">
      <c r="B336" t="s">
        <v>449</v>
      </c>
      <c r="C336" s="2" t="s">
        <v>260</v>
      </c>
      <c r="D336" t="s">
        <v>494</v>
      </c>
      <c r="E336" s="10">
        <v>90499.35</v>
      </c>
      <c r="F336" s="3">
        <f>+Tabla1[[#This Row],[Costo-Costo actualizado marzo]]*$C$1/$C$2</f>
        <v>1085992.2</v>
      </c>
      <c r="G336" s="10"/>
    </row>
    <row r="337" spans="2:7" ht="45" x14ac:dyDescent="0.25">
      <c r="B337" t="s">
        <v>449</v>
      </c>
      <c r="C337" s="2" t="s">
        <v>261</v>
      </c>
      <c r="D337" t="s">
        <v>494</v>
      </c>
      <c r="E337" s="10">
        <v>74741.165624999994</v>
      </c>
      <c r="F337" s="3">
        <f>+Tabla1[[#This Row],[Costo-Costo actualizado marzo]]*$C$1/$C$2</f>
        <v>896893.98750000005</v>
      </c>
      <c r="G337" s="10"/>
    </row>
    <row r="338" spans="2:7" ht="45" x14ac:dyDescent="0.25">
      <c r="B338" t="s">
        <v>449</v>
      </c>
      <c r="C338" s="2" t="s">
        <v>262</v>
      </c>
      <c r="D338" t="s">
        <v>494</v>
      </c>
      <c r="E338" s="10">
        <v>42167.526562500003</v>
      </c>
      <c r="F338" s="3">
        <f>+Tabla1[[#This Row],[Costo-Costo actualizado marzo]]*$C$1/$C$2</f>
        <v>506010.31874999998</v>
      </c>
      <c r="G338" s="10"/>
    </row>
    <row r="339" spans="2:7" ht="45" x14ac:dyDescent="0.25">
      <c r="B339" t="s">
        <v>449</v>
      </c>
      <c r="C339" s="2" t="s">
        <v>263</v>
      </c>
      <c r="D339" t="s">
        <v>494</v>
      </c>
      <c r="E339" s="10">
        <v>35427.895312499997</v>
      </c>
      <c r="F339" s="3">
        <f>+Tabla1[[#This Row],[Costo-Costo actualizado marzo]]*$C$1/$C$2</f>
        <v>425134.74375000002</v>
      </c>
      <c r="G339" s="10"/>
    </row>
    <row r="340" spans="2:7" ht="45" x14ac:dyDescent="0.25">
      <c r="B340" t="s">
        <v>449</v>
      </c>
      <c r="C340" s="2" t="s">
        <v>264</v>
      </c>
      <c r="D340" t="s">
        <v>494</v>
      </c>
      <c r="E340" s="10">
        <v>28254.895312499997</v>
      </c>
      <c r="F340" s="3">
        <f>+Tabla1[[#This Row],[Costo-Costo actualizado marzo]]*$C$1/$C$2</f>
        <v>339058.74374999997</v>
      </c>
      <c r="G340" s="10"/>
    </row>
    <row r="341" spans="2:7" ht="45" x14ac:dyDescent="0.25">
      <c r="B341" t="s">
        <v>449</v>
      </c>
      <c r="C341" s="2" t="s">
        <v>265</v>
      </c>
      <c r="D341" t="s">
        <v>494</v>
      </c>
      <c r="E341" s="10">
        <v>26883.806249999998</v>
      </c>
      <c r="F341" s="3">
        <f>+Tabla1[[#This Row],[Costo-Costo actualizado marzo]]*$C$1/$C$2</f>
        <v>322605.67499999993</v>
      </c>
      <c r="G341" s="10"/>
    </row>
    <row r="342" spans="2:7" ht="45" x14ac:dyDescent="0.25">
      <c r="B342" t="s">
        <v>449</v>
      </c>
      <c r="C342" s="2" t="s">
        <v>266</v>
      </c>
      <c r="D342" t="s">
        <v>494</v>
      </c>
      <c r="E342" s="10">
        <v>12481.767187499998</v>
      </c>
      <c r="F342" s="3">
        <f>+Tabla1[[#This Row],[Costo-Costo actualizado marzo]]*$C$1/$C$2</f>
        <v>149781.20624999999</v>
      </c>
      <c r="G342" s="10"/>
    </row>
    <row r="343" spans="2:7" ht="30" x14ac:dyDescent="0.25">
      <c r="B343" t="s">
        <v>449</v>
      </c>
      <c r="C343" s="2" t="s">
        <v>267</v>
      </c>
      <c r="D343" t="s">
        <v>494</v>
      </c>
      <c r="E343" s="10">
        <v>11114.4140625</v>
      </c>
      <c r="F343" s="3">
        <f>+Tabla1[[#This Row],[Costo-Costo actualizado marzo]]*$C$1/$C$2</f>
        <v>133372.96875</v>
      </c>
      <c r="G343" s="10"/>
    </row>
    <row r="344" spans="2:7" ht="30" x14ac:dyDescent="0.25">
      <c r="B344" t="s">
        <v>449</v>
      </c>
      <c r="C344" s="2" t="s">
        <v>268</v>
      </c>
      <c r="D344" t="s">
        <v>494</v>
      </c>
      <c r="E344" s="10">
        <v>20854.003125000003</v>
      </c>
      <c r="F344" s="3">
        <f>+Tabla1[[#This Row],[Costo-Costo actualizado marzo]]*$C$1/$C$2</f>
        <v>250248.03750000003</v>
      </c>
      <c r="G344" s="10"/>
    </row>
    <row r="345" spans="2:7" ht="30" x14ac:dyDescent="0.25">
      <c r="B345" t="s">
        <v>449</v>
      </c>
      <c r="C345" s="2" t="s">
        <v>269</v>
      </c>
      <c r="D345" t="s">
        <v>494</v>
      </c>
      <c r="E345" s="10">
        <v>7808.109375</v>
      </c>
      <c r="F345" s="3">
        <f>+Tabla1[[#This Row],[Costo-Costo actualizado marzo]]*$C$1/$C$2</f>
        <v>93697.3125</v>
      </c>
      <c r="G345" s="10"/>
    </row>
    <row r="346" spans="2:7" ht="30" x14ac:dyDescent="0.25">
      <c r="B346" t="s">
        <v>449</v>
      </c>
      <c r="C346" s="2" t="s">
        <v>270</v>
      </c>
      <c r="D346" t="s">
        <v>494</v>
      </c>
      <c r="E346" s="10">
        <v>14566.420312500002</v>
      </c>
      <c r="F346" s="3">
        <f>+Tabla1[[#This Row],[Costo-Costo actualizado marzo]]*$C$1/$C$2</f>
        <v>174797.04375000001</v>
      </c>
      <c r="G346" s="10"/>
    </row>
    <row r="347" spans="2:7" ht="30" x14ac:dyDescent="0.25">
      <c r="B347" t="s">
        <v>449</v>
      </c>
      <c r="C347" s="2" t="s">
        <v>271</v>
      </c>
      <c r="D347" t="s">
        <v>494</v>
      </c>
      <c r="E347" s="10">
        <v>5970.0281250000007</v>
      </c>
      <c r="F347" s="3">
        <f>+Tabla1[[#This Row],[Costo-Costo actualizado marzo]]*$C$1/$C$2</f>
        <v>71640.337500000009</v>
      </c>
      <c r="G347" s="10"/>
    </row>
    <row r="348" spans="2:7" ht="30" x14ac:dyDescent="0.25">
      <c r="B348" t="s">
        <v>449</v>
      </c>
      <c r="C348" s="2" t="s">
        <v>272</v>
      </c>
      <c r="D348" t="s">
        <v>494</v>
      </c>
      <c r="E348" s="10">
        <v>11073.318749999999</v>
      </c>
      <c r="F348" s="3">
        <f>+Tabla1[[#This Row],[Costo-Costo actualizado marzo]]*$C$1/$C$2</f>
        <v>132879.82499999998</v>
      </c>
      <c r="G348" s="10"/>
    </row>
    <row r="349" spans="2:7" ht="30" x14ac:dyDescent="0.25">
      <c r="B349" t="s">
        <v>449</v>
      </c>
      <c r="C349" s="2" t="s">
        <v>273</v>
      </c>
      <c r="D349" t="s">
        <v>494</v>
      </c>
      <c r="E349" s="10">
        <v>3765.8249999999998</v>
      </c>
      <c r="F349" s="3">
        <f>+Tabla1[[#This Row],[Costo-Costo actualizado marzo]]*$C$1/$C$2</f>
        <v>45189.9</v>
      </c>
      <c r="G349" s="10"/>
    </row>
    <row r="350" spans="2:7" ht="30" x14ac:dyDescent="0.25">
      <c r="B350" t="s">
        <v>449</v>
      </c>
      <c r="C350" s="2" t="s">
        <v>274</v>
      </c>
      <c r="D350" t="s">
        <v>494</v>
      </c>
      <c r="E350" s="10">
        <v>7016.0906250000007</v>
      </c>
      <c r="F350" s="3">
        <f>+Tabla1[[#This Row],[Costo-Costo actualizado marzo]]*$C$1/$C$2</f>
        <v>84193.087500000009</v>
      </c>
      <c r="G350" s="10"/>
    </row>
    <row r="351" spans="2:7" ht="30" x14ac:dyDescent="0.25">
      <c r="B351" t="s">
        <v>449</v>
      </c>
      <c r="C351" s="2" t="s">
        <v>275</v>
      </c>
      <c r="D351" t="s">
        <v>494</v>
      </c>
      <c r="E351" s="10">
        <v>5222.8406250000007</v>
      </c>
      <c r="F351" s="3">
        <f>+Tabla1[[#This Row],[Costo-Costo actualizado marzo]]*$C$1/$C$2</f>
        <v>62674.087500000009</v>
      </c>
      <c r="G351" s="10"/>
    </row>
    <row r="352" spans="2:7" x14ac:dyDescent="0.25">
      <c r="D352" t="s">
        <v>494</v>
      </c>
      <c r="E352" s="10"/>
      <c r="F352" s="3">
        <f>+Tabla1[[#This Row],[Costo-Costo actualizado marzo]]*$C$1/$C$2</f>
        <v>0</v>
      </c>
      <c r="G352" s="10"/>
    </row>
    <row r="353" spans="2:7" ht="30" x14ac:dyDescent="0.25">
      <c r="B353" t="s">
        <v>450</v>
      </c>
      <c r="C353" s="2" t="s">
        <v>276</v>
      </c>
      <c r="D353" t="s">
        <v>494</v>
      </c>
      <c r="E353" s="10">
        <v>3728.4656250000003</v>
      </c>
      <c r="F353" s="3">
        <f>+Tabla1[[#This Row],[Costo-Costo actualizado marzo]]*$C$1/$C$2</f>
        <v>44741.587500000009</v>
      </c>
      <c r="G353" s="10"/>
    </row>
    <row r="354" spans="2:7" ht="30" x14ac:dyDescent="0.25">
      <c r="B354" t="s">
        <v>450</v>
      </c>
      <c r="C354" s="2" t="s">
        <v>277</v>
      </c>
      <c r="D354" t="s">
        <v>494</v>
      </c>
      <c r="E354" s="10">
        <v>4980.0046875000007</v>
      </c>
      <c r="F354" s="3">
        <f>+Tabla1[[#This Row],[Costo-Costo actualizado marzo]]*$C$1/$C$2</f>
        <v>59760.056250000009</v>
      </c>
      <c r="G354" s="10"/>
    </row>
    <row r="355" spans="2:7" ht="30" x14ac:dyDescent="0.25">
      <c r="B355" t="s">
        <v>450</v>
      </c>
      <c r="C355" s="2" t="s">
        <v>278</v>
      </c>
      <c r="D355" t="s">
        <v>494</v>
      </c>
      <c r="E355" s="10">
        <v>4669.921875</v>
      </c>
      <c r="F355" s="3">
        <f>+Tabla1[[#This Row],[Costo-Costo actualizado marzo]]*$C$1/$C$2</f>
        <v>56039.0625</v>
      </c>
      <c r="G355" s="10"/>
    </row>
    <row r="356" spans="2:7" ht="30" x14ac:dyDescent="0.25">
      <c r="B356" t="s">
        <v>450</v>
      </c>
      <c r="C356" s="2" t="s">
        <v>279</v>
      </c>
      <c r="D356" t="s">
        <v>494</v>
      </c>
      <c r="E356" s="10">
        <v>6268.9031250000007</v>
      </c>
      <c r="F356" s="3">
        <f>+Tabla1[[#This Row],[Costo-Costo actualizado marzo]]*$C$1/$C$2</f>
        <v>75226.837500000009</v>
      </c>
      <c r="G356" s="10"/>
    </row>
    <row r="357" spans="2:7" ht="30" x14ac:dyDescent="0.25">
      <c r="B357" t="s">
        <v>450</v>
      </c>
      <c r="C357" s="2" t="s">
        <v>280</v>
      </c>
      <c r="D357" t="s">
        <v>494</v>
      </c>
      <c r="E357" s="10">
        <v>6739.6312499999995</v>
      </c>
      <c r="F357" s="3">
        <f>+Tabla1[[#This Row],[Costo-Costo actualizado marzo]]*$C$1/$C$2</f>
        <v>80875.574999999983</v>
      </c>
      <c r="G357" s="10"/>
    </row>
    <row r="358" spans="2:7" ht="30" x14ac:dyDescent="0.25">
      <c r="B358" t="s">
        <v>450</v>
      </c>
      <c r="C358" s="2" t="s">
        <v>281</v>
      </c>
      <c r="D358" t="s">
        <v>494</v>
      </c>
      <c r="E358" s="10">
        <v>9070.8562500000007</v>
      </c>
      <c r="F358" s="3">
        <f>+Tabla1[[#This Row],[Costo-Costo actualizado marzo]]*$C$1/$C$2</f>
        <v>108850.27499999999</v>
      </c>
      <c r="G358" s="10"/>
    </row>
    <row r="359" spans="2:7" ht="30" x14ac:dyDescent="0.25">
      <c r="B359" t="s">
        <v>450</v>
      </c>
      <c r="C359" s="2" t="s">
        <v>282</v>
      </c>
      <c r="D359" t="s">
        <v>494</v>
      </c>
      <c r="E359" s="10">
        <v>10580.174999999999</v>
      </c>
      <c r="F359" s="3">
        <f>+Tabla1[[#This Row],[Costo-Costo actualizado marzo]]*$C$1/$C$2</f>
        <v>126962.1</v>
      </c>
      <c r="G359" s="10"/>
    </row>
    <row r="360" spans="2:7" ht="30" x14ac:dyDescent="0.25">
      <c r="B360" t="s">
        <v>450</v>
      </c>
      <c r="C360" s="2" t="s">
        <v>283</v>
      </c>
      <c r="D360" t="s">
        <v>494</v>
      </c>
      <c r="E360" s="10">
        <v>14383.359375</v>
      </c>
      <c r="F360" s="3">
        <f>+Tabla1[[#This Row],[Costo-Costo actualizado marzo]]*$C$1/$C$2</f>
        <v>172600.3125</v>
      </c>
      <c r="G360" s="10"/>
    </row>
    <row r="361" spans="2:7" ht="30" x14ac:dyDescent="0.25">
      <c r="B361" t="s">
        <v>450</v>
      </c>
      <c r="C361" s="2" t="s">
        <v>284</v>
      </c>
      <c r="D361" t="s">
        <v>494</v>
      </c>
      <c r="E361" s="10">
        <v>19314.796875</v>
      </c>
      <c r="F361" s="3">
        <f>+Tabla1[[#This Row],[Costo-Costo actualizado marzo]]*$C$1/$C$2</f>
        <v>231777.5625</v>
      </c>
      <c r="G361" s="10"/>
    </row>
    <row r="362" spans="2:7" ht="30" x14ac:dyDescent="0.25">
      <c r="B362" t="s">
        <v>450</v>
      </c>
      <c r="C362" s="2" t="s">
        <v>285</v>
      </c>
      <c r="D362" t="s">
        <v>494</v>
      </c>
      <c r="E362" s="10">
        <v>29693.231250000004</v>
      </c>
      <c r="F362" s="3">
        <f>+Tabla1[[#This Row],[Costo-Costo actualizado marzo]]*$C$1/$C$2</f>
        <v>356318.77500000002</v>
      </c>
      <c r="G362" s="10"/>
    </row>
    <row r="363" spans="2:7" ht="30" x14ac:dyDescent="0.25">
      <c r="B363" t="s">
        <v>450</v>
      </c>
      <c r="C363" s="2" t="s">
        <v>286</v>
      </c>
      <c r="D363" t="s">
        <v>494</v>
      </c>
      <c r="E363" s="10">
        <v>50263.303124999991</v>
      </c>
      <c r="F363" s="3">
        <f>+Tabla1[[#This Row],[Costo-Costo actualizado marzo]]*$C$1/$C$2</f>
        <v>603159.63749999995</v>
      </c>
      <c r="G363" s="10"/>
    </row>
    <row r="364" spans="2:7" ht="30" x14ac:dyDescent="0.25">
      <c r="B364" t="s">
        <v>450</v>
      </c>
      <c r="C364" s="2" t="s">
        <v>287</v>
      </c>
      <c r="D364" t="s">
        <v>494</v>
      </c>
      <c r="E364" s="10">
        <v>42940.865625000006</v>
      </c>
      <c r="F364" s="3">
        <f>+Tabla1[[#This Row],[Costo-Costo actualizado marzo]]*$C$1/$C$2</f>
        <v>515290.38750000007</v>
      </c>
      <c r="G364" s="10"/>
    </row>
    <row r="365" spans="2:7" ht="30" x14ac:dyDescent="0.25">
      <c r="B365" t="s">
        <v>450</v>
      </c>
      <c r="C365" s="2" t="s">
        <v>288</v>
      </c>
      <c r="D365" t="s">
        <v>494</v>
      </c>
      <c r="E365" s="10">
        <v>58116.243749999994</v>
      </c>
      <c r="F365" s="3">
        <f>+Tabla1[[#This Row],[Costo-Costo actualizado marzo]]*$C$1/$C$2</f>
        <v>697394.92499999993</v>
      </c>
      <c r="G365" s="10"/>
    </row>
    <row r="366" spans="2:7" ht="30" x14ac:dyDescent="0.25">
      <c r="B366" t="s">
        <v>450</v>
      </c>
      <c r="C366" s="2" t="s">
        <v>289</v>
      </c>
      <c r="D366" t="s">
        <v>494</v>
      </c>
      <c r="E366" s="10">
        <v>42851.203125</v>
      </c>
      <c r="F366" s="3">
        <f>+Tabla1[[#This Row],[Costo-Costo actualizado marzo]]*$C$1/$C$2</f>
        <v>514214.4375</v>
      </c>
      <c r="G366" s="10"/>
    </row>
    <row r="367" spans="2:7" ht="30" x14ac:dyDescent="0.25">
      <c r="B367" t="s">
        <v>450</v>
      </c>
      <c r="C367" s="2" t="s">
        <v>290</v>
      </c>
      <c r="D367" t="s">
        <v>494</v>
      </c>
      <c r="E367" s="10">
        <v>52258.293749999997</v>
      </c>
      <c r="F367" s="3">
        <f>+Tabla1[[#This Row],[Costo-Costo actualizado marzo]]*$C$1/$C$2</f>
        <v>627099.52500000002</v>
      </c>
      <c r="G367" s="10"/>
    </row>
    <row r="368" spans="2:7" ht="30" x14ac:dyDescent="0.25">
      <c r="B368" t="s">
        <v>450</v>
      </c>
      <c r="C368" s="2" t="s">
        <v>291</v>
      </c>
      <c r="D368" t="s">
        <v>494</v>
      </c>
      <c r="E368" s="10">
        <v>76900.537500000006</v>
      </c>
      <c r="F368" s="3">
        <f>+Tabla1[[#This Row],[Costo-Costo actualizado marzo]]*$C$1/$C$2</f>
        <v>922806.45</v>
      </c>
      <c r="G368" s="10"/>
    </row>
    <row r="369" spans="2:7" ht="30" x14ac:dyDescent="0.25">
      <c r="B369" t="s">
        <v>450</v>
      </c>
      <c r="C369" s="2" t="s">
        <v>292</v>
      </c>
      <c r="D369" t="s">
        <v>494</v>
      </c>
      <c r="E369" s="10">
        <v>103350.97499999999</v>
      </c>
      <c r="F369" s="3">
        <f>+Tabla1[[#This Row],[Costo-Costo actualizado marzo]]*$C$1/$C$2</f>
        <v>1240211.6999999997</v>
      </c>
      <c r="G369" s="10"/>
    </row>
    <row r="370" spans="2:7" x14ac:dyDescent="0.25">
      <c r="D370" t="s">
        <v>494</v>
      </c>
      <c r="E370" s="10"/>
      <c r="F370" s="3">
        <f>+Tabla1[[#This Row],[Costo-Costo actualizado marzo]]*$C$1/$C$2</f>
        <v>0</v>
      </c>
      <c r="G370" s="10"/>
    </row>
    <row r="371" spans="2:7" ht="30" x14ac:dyDescent="0.25">
      <c r="B371" t="s">
        <v>259</v>
      </c>
      <c r="C371" s="2" t="s">
        <v>293</v>
      </c>
      <c r="D371" t="s">
        <v>494</v>
      </c>
      <c r="E371" s="10">
        <v>800.98500000000001</v>
      </c>
      <c r="F371" s="3">
        <f>+Tabla1[[#This Row],[Costo-Costo actualizado marzo]]*$C$1/$C$2</f>
        <v>9611.82</v>
      </c>
      <c r="G371" s="10"/>
    </row>
    <row r="372" spans="2:7" ht="30" x14ac:dyDescent="0.25">
      <c r="B372" t="s">
        <v>259</v>
      </c>
      <c r="C372" s="2" t="s">
        <v>294</v>
      </c>
      <c r="D372" t="s">
        <v>494</v>
      </c>
      <c r="E372" s="10">
        <v>968.35500000000002</v>
      </c>
      <c r="F372" s="3">
        <f>+Tabla1[[#This Row],[Costo-Costo actualizado marzo]]*$C$1/$C$2</f>
        <v>11620.26</v>
      </c>
      <c r="G372" s="10"/>
    </row>
    <row r="373" spans="2:7" ht="30" x14ac:dyDescent="0.25">
      <c r="B373" t="s">
        <v>259</v>
      </c>
      <c r="C373" s="2" t="s">
        <v>295</v>
      </c>
      <c r="D373" t="s">
        <v>494</v>
      </c>
      <c r="E373" s="10">
        <v>2026.3724999999999</v>
      </c>
      <c r="F373" s="3">
        <f>+Tabla1[[#This Row],[Costo-Costo actualizado marzo]]*$C$1/$C$2</f>
        <v>24316.469999999998</v>
      </c>
      <c r="G373" s="10"/>
    </row>
    <row r="374" spans="2:7" x14ac:dyDescent="0.25">
      <c r="D374" t="s">
        <v>494</v>
      </c>
      <c r="E374" s="10"/>
      <c r="F374" s="3">
        <f>+Tabla1[[#This Row],[Costo-Costo actualizado marzo]]*$C$1/$C$2</f>
        <v>0</v>
      </c>
      <c r="G374" s="10"/>
    </row>
    <row r="375" spans="2:7" ht="45" x14ac:dyDescent="0.25">
      <c r="B375" t="s">
        <v>451</v>
      </c>
      <c r="C375" s="2" t="s">
        <v>296</v>
      </c>
      <c r="D375" t="s">
        <v>494</v>
      </c>
      <c r="E375" s="10">
        <v>3706.05</v>
      </c>
      <c r="F375" s="3">
        <f>+Tabla1[[#This Row],[Costo-Costo actualizado marzo]]*$C$1/$C$2</f>
        <v>44472.6</v>
      </c>
      <c r="G375" s="10"/>
    </row>
    <row r="376" spans="2:7" ht="45" x14ac:dyDescent="0.25">
      <c r="B376" t="s">
        <v>451</v>
      </c>
      <c r="C376" s="2" t="s">
        <v>297</v>
      </c>
      <c r="D376" t="s">
        <v>494</v>
      </c>
      <c r="E376" s="10">
        <v>4796.9437500000004</v>
      </c>
      <c r="F376" s="3">
        <f>+Tabla1[[#This Row],[Costo-Costo actualizado marzo]]*$C$1/$C$2</f>
        <v>57563.324999999997</v>
      </c>
      <c r="G376" s="10"/>
    </row>
    <row r="377" spans="2:7" ht="45" x14ac:dyDescent="0.25">
      <c r="B377" t="s">
        <v>451</v>
      </c>
      <c r="C377" s="2" t="s">
        <v>298</v>
      </c>
      <c r="D377" t="s">
        <v>494</v>
      </c>
      <c r="E377" s="10">
        <v>6661.1765624999989</v>
      </c>
      <c r="F377" s="3">
        <f>+Tabla1[[#This Row],[Costo-Costo actualizado marzo]]*$C$1/$C$2</f>
        <v>79934.118749999994</v>
      </c>
      <c r="G377" s="10"/>
    </row>
    <row r="378" spans="2:7" ht="45" x14ac:dyDescent="0.25">
      <c r="B378" t="s">
        <v>451</v>
      </c>
      <c r="C378" s="2" t="s">
        <v>299</v>
      </c>
      <c r="D378" t="s">
        <v>494</v>
      </c>
      <c r="E378" s="10">
        <v>8028.5296874999995</v>
      </c>
      <c r="F378" s="3">
        <f>+Tabla1[[#This Row],[Costo-Costo actualizado marzo]]*$C$1/$C$2</f>
        <v>96342.356249999983</v>
      </c>
      <c r="G378" s="10"/>
    </row>
    <row r="379" spans="2:7" ht="45" x14ac:dyDescent="0.25">
      <c r="B379" t="s">
        <v>451</v>
      </c>
      <c r="C379" s="2" t="s">
        <v>300</v>
      </c>
      <c r="D379" t="s">
        <v>494</v>
      </c>
      <c r="E379" s="10">
        <v>11555.254687500001</v>
      </c>
      <c r="F379" s="3">
        <f>+Tabla1[[#This Row],[Costo-Costo actualizado marzo]]*$C$1/$C$2</f>
        <v>138663.05624999999</v>
      </c>
      <c r="G379" s="10"/>
    </row>
    <row r="380" spans="2:7" ht="30" x14ac:dyDescent="0.25">
      <c r="B380" t="s">
        <v>451</v>
      </c>
      <c r="C380" s="2" t="s">
        <v>301</v>
      </c>
      <c r="D380" t="s">
        <v>494</v>
      </c>
      <c r="E380" s="10">
        <v>22725.707812499997</v>
      </c>
      <c r="F380" s="3">
        <f>+Tabla1[[#This Row],[Costo-Costo actualizado marzo]]*$C$1/$C$2</f>
        <v>272708.49374999997</v>
      </c>
      <c r="G380" s="10"/>
    </row>
    <row r="381" spans="2:7" ht="30" x14ac:dyDescent="0.25">
      <c r="B381" t="s">
        <v>451</v>
      </c>
      <c r="C381" s="2" t="s">
        <v>302</v>
      </c>
      <c r="D381" t="s">
        <v>494</v>
      </c>
      <c r="E381" s="10">
        <v>26510.212499999998</v>
      </c>
      <c r="F381" s="3">
        <f>+Tabla1[[#This Row],[Costo-Costo actualizado marzo]]*$C$1/$C$2</f>
        <v>318122.54999999993</v>
      </c>
      <c r="G381" s="10"/>
    </row>
    <row r="382" spans="2:7" ht="45" x14ac:dyDescent="0.25">
      <c r="B382" t="s">
        <v>451</v>
      </c>
      <c r="C382" s="2" t="s">
        <v>303</v>
      </c>
      <c r="D382" t="s">
        <v>494</v>
      </c>
      <c r="E382" s="10">
        <v>37355.639062499999</v>
      </c>
      <c r="F382" s="3">
        <f>+Tabla1[[#This Row],[Costo-Costo actualizado marzo]]*$C$1/$C$2</f>
        <v>448267.66875000001</v>
      </c>
      <c r="G382" s="10"/>
    </row>
    <row r="383" spans="2:7" x14ac:dyDescent="0.25">
      <c r="E383" s="10"/>
      <c r="F383" s="3">
        <f>+Tabla1[[#This Row],[Costo-Costo actualizado marzo]]*$C$1/$C$2</f>
        <v>0</v>
      </c>
      <c r="G383" s="10"/>
    </row>
    <row r="384" spans="2:7" x14ac:dyDescent="0.25">
      <c r="B384" t="s">
        <v>452</v>
      </c>
      <c r="C384" s="2" t="s">
        <v>304</v>
      </c>
      <c r="D384" t="s">
        <v>495</v>
      </c>
      <c r="E384" s="10">
        <v>42392.43</v>
      </c>
      <c r="F384" s="3">
        <f>+Tabla1[[#This Row],[Costo-Costo actualizado marzo]]*$C$1/$C$2</f>
        <v>508709.16</v>
      </c>
      <c r="G384" s="10"/>
    </row>
    <row r="385" spans="2:7" x14ac:dyDescent="0.25">
      <c r="B385" t="s">
        <v>452</v>
      </c>
      <c r="C385" s="2" t="s">
        <v>305</v>
      </c>
      <c r="D385" t="s">
        <v>495</v>
      </c>
      <c r="E385" s="10">
        <v>35087.925000000003</v>
      </c>
      <c r="F385" s="3">
        <f>+Tabla1[[#This Row],[Costo-Costo actualizado marzo]]*$C$1/$C$2</f>
        <v>421055.1</v>
      </c>
      <c r="G385" s="10"/>
    </row>
    <row r="386" spans="2:7" x14ac:dyDescent="0.25">
      <c r="B386" t="s">
        <v>452</v>
      </c>
      <c r="C386" s="2" t="s">
        <v>306</v>
      </c>
      <c r="D386" t="s">
        <v>495</v>
      </c>
      <c r="E386" s="10">
        <v>27998.61</v>
      </c>
      <c r="F386" s="3">
        <f>+Tabla1[[#This Row],[Costo-Costo actualizado marzo]]*$C$1/$C$2</f>
        <v>335983.32</v>
      </c>
      <c r="G386" s="10"/>
    </row>
    <row r="387" spans="2:7" x14ac:dyDescent="0.25">
      <c r="B387" t="s">
        <v>452</v>
      </c>
      <c r="C387" s="2" t="s">
        <v>307</v>
      </c>
      <c r="D387" t="s">
        <v>495</v>
      </c>
      <c r="E387" s="10">
        <v>21782.01</v>
      </c>
      <c r="F387" s="3">
        <f>+Tabla1[[#This Row],[Costo-Costo actualizado marzo]]*$C$1/$C$2</f>
        <v>261384.11999999997</v>
      </c>
      <c r="G387" s="10"/>
    </row>
    <row r="388" spans="2:7" x14ac:dyDescent="0.25">
      <c r="B388" t="s">
        <v>452</v>
      </c>
      <c r="C388" s="2" t="s">
        <v>308</v>
      </c>
      <c r="D388" t="s">
        <v>495</v>
      </c>
      <c r="E388" s="10">
        <v>16115.34</v>
      </c>
      <c r="F388" s="3">
        <f>+Tabla1[[#This Row],[Costo-Costo actualizado marzo]]*$C$1/$C$2</f>
        <v>193384.08000000002</v>
      </c>
      <c r="G388" s="10"/>
    </row>
    <row r="389" spans="2:7" x14ac:dyDescent="0.25">
      <c r="B389" t="s">
        <v>452</v>
      </c>
      <c r="C389" s="2" t="s">
        <v>309</v>
      </c>
      <c r="D389" t="s">
        <v>495</v>
      </c>
      <c r="E389" s="10">
        <v>13270.05</v>
      </c>
      <c r="F389" s="3">
        <f>+Tabla1[[#This Row],[Costo-Costo actualizado marzo]]*$C$1/$C$2</f>
        <v>159240.6</v>
      </c>
      <c r="G389" s="10"/>
    </row>
    <row r="390" spans="2:7" x14ac:dyDescent="0.25">
      <c r="B390" t="s">
        <v>452</v>
      </c>
      <c r="C390" s="2" t="s">
        <v>310</v>
      </c>
      <c r="D390" t="s">
        <v>495</v>
      </c>
      <c r="E390" s="10">
        <v>9372.7199999999993</v>
      </c>
      <c r="F390" s="3">
        <f>+Tabla1[[#This Row],[Costo-Costo actualizado marzo]]*$C$1/$C$2</f>
        <v>112472.63999999998</v>
      </c>
      <c r="G390" s="10"/>
    </row>
    <row r="391" spans="2:7" x14ac:dyDescent="0.25">
      <c r="B391" t="s">
        <v>452</v>
      </c>
      <c r="C391" s="2" t="s">
        <v>311</v>
      </c>
      <c r="D391" t="s">
        <v>495</v>
      </c>
      <c r="E391" s="10">
        <v>8559.7800000000007</v>
      </c>
      <c r="F391" s="3">
        <f>+Tabla1[[#This Row],[Costo-Costo actualizado marzo]]*$C$1/$C$2</f>
        <v>102717.36000000002</v>
      </c>
      <c r="G391" s="10"/>
    </row>
    <row r="392" spans="2:7" x14ac:dyDescent="0.25">
      <c r="D392" t="s">
        <v>495</v>
      </c>
      <c r="E392" s="10"/>
      <c r="F392" s="3">
        <f>+Tabla1[[#This Row],[Costo-Costo actualizado marzo]]*$C$1/$C$2</f>
        <v>0</v>
      </c>
      <c r="G392" s="10"/>
    </row>
    <row r="393" spans="2:7" x14ac:dyDescent="0.25">
      <c r="B393" t="s">
        <v>453</v>
      </c>
      <c r="C393" s="2" t="s">
        <v>312</v>
      </c>
      <c r="D393" t="s">
        <v>495</v>
      </c>
      <c r="E393" s="10">
        <v>4802.7639473684203</v>
      </c>
      <c r="F393" s="3">
        <f>+Tabla1[[#This Row],[Costo-Costo actualizado marzo]]*$C$1/$C$2</f>
        <v>57633.16736842104</v>
      </c>
      <c r="G393" s="10"/>
    </row>
    <row r="394" spans="2:7" x14ac:dyDescent="0.25">
      <c r="B394" t="s">
        <v>453</v>
      </c>
      <c r="C394" s="2" t="s">
        <v>313</v>
      </c>
      <c r="D394" t="s">
        <v>495</v>
      </c>
      <c r="E394" s="10">
        <v>8081.2653947368417</v>
      </c>
      <c r="F394" s="3">
        <f>+Tabla1[[#This Row],[Costo-Costo actualizado marzo]]*$C$1/$C$2</f>
        <v>96975.1847368421</v>
      </c>
      <c r="G394" s="10"/>
    </row>
    <row r="395" spans="2:7" x14ac:dyDescent="0.25">
      <c r="B395" t="s">
        <v>453</v>
      </c>
      <c r="C395" s="2" t="s">
        <v>314</v>
      </c>
      <c r="D395" t="s">
        <v>495</v>
      </c>
      <c r="E395" s="10">
        <v>21933.492434210526</v>
      </c>
      <c r="F395" s="3">
        <f>+Tabla1[[#This Row],[Costo-Costo actualizado marzo]]*$C$1/$C$2</f>
        <v>263201.90921052627</v>
      </c>
      <c r="G395" s="10"/>
    </row>
    <row r="396" spans="2:7" x14ac:dyDescent="0.25">
      <c r="B396" t="s">
        <v>453</v>
      </c>
      <c r="C396" s="2" t="s">
        <v>315</v>
      </c>
      <c r="D396" t="s">
        <v>495</v>
      </c>
      <c r="E396" s="10">
        <v>27009.49105263158</v>
      </c>
      <c r="F396" s="3">
        <f>+Tabla1[[#This Row],[Costo-Costo actualizado marzo]]*$C$1/$C$2</f>
        <v>324113.89263157896</v>
      </c>
      <c r="G396" s="10"/>
    </row>
    <row r="397" spans="2:7" x14ac:dyDescent="0.25">
      <c r="B397" t="s">
        <v>453</v>
      </c>
      <c r="C397" s="2" t="s">
        <v>316</v>
      </c>
      <c r="D397" t="s">
        <v>495</v>
      </c>
      <c r="E397" s="10">
        <v>41937.825394736836</v>
      </c>
      <c r="F397" s="3">
        <f>+Tabla1[[#This Row],[Costo-Costo actualizado marzo]]*$C$1/$C$2</f>
        <v>503253.90473684203</v>
      </c>
      <c r="G397" s="10"/>
    </row>
    <row r="398" spans="2:7" x14ac:dyDescent="0.25">
      <c r="B398" t="s">
        <v>453</v>
      </c>
      <c r="C398" s="2" t="s">
        <v>317</v>
      </c>
      <c r="D398" t="s">
        <v>495</v>
      </c>
      <c r="E398" s="10">
        <v>9256.787960526317</v>
      </c>
      <c r="F398" s="3">
        <f>+Tabla1[[#This Row],[Costo-Costo actualizado marzo]]*$C$1/$C$2</f>
        <v>111081.4555263158</v>
      </c>
      <c r="G398" s="10"/>
    </row>
    <row r="399" spans="2:7" x14ac:dyDescent="0.25">
      <c r="B399" t="s">
        <v>453</v>
      </c>
      <c r="C399" s="2" t="s">
        <v>318</v>
      </c>
      <c r="D399" t="s">
        <v>495</v>
      </c>
      <c r="E399" s="10">
        <v>13468.72322368421</v>
      </c>
      <c r="F399" s="3">
        <f>+Tabla1[[#This Row],[Costo-Costo actualizado marzo]]*$C$1/$C$2</f>
        <v>161624.67868421052</v>
      </c>
      <c r="G399" s="10"/>
    </row>
    <row r="400" spans="2:7" x14ac:dyDescent="0.25">
      <c r="D400" t="s">
        <v>495</v>
      </c>
      <c r="E400" s="10"/>
      <c r="F400" s="3">
        <f>+Tabla1[[#This Row],[Costo-Costo actualizado marzo]]*$C$1/$C$2</f>
        <v>0</v>
      </c>
      <c r="G400" s="10"/>
    </row>
    <row r="401" spans="2:7" ht="30" x14ac:dyDescent="0.25">
      <c r="B401" t="s">
        <v>454</v>
      </c>
      <c r="C401" s="2" t="s">
        <v>319</v>
      </c>
      <c r="D401" t="s">
        <v>495</v>
      </c>
      <c r="E401" s="10">
        <v>35835.112500000003</v>
      </c>
      <c r="F401" s="3">
        <f>+Tabla1[[#This Row],[Costo-Costo actualizado marzo]]*$C$1/$C$2</f>
        <v>430021.35</v>
      </c>
      <c r="G401" s="10"/>
    </row>
    <row r="402" spans="2:7" ht="30" x14ac:dyDescent="0.25">
      <c r="B402" t="s">
        <v>454</v>
      </c>
      <c r="C402" s="2" t="s">
        <v>320</v>
      </c>
      <c r="D402" t="s">
        <v>495</v>
      </c>
      <c r="E402" s="10">
        <v>41095.3125</v>
      </c>
      <c r="F402" s="3">
        <f>+Tabla1[[#This Row],[Costo-Costo actualizado marzo]]*$C$1/$C$2</f>
        <v>493143.75</v>
      </c>
      <c r="G402" s="10"/>
    </row>
    <row r="403" spans="2:7" ht="30" x14ac:dyDescent="0.25">
      <c r="B403" t="s">
        <v>454</v>
      </c>
      <c r="C403" s="2" t="s">
        <v>321</v>
      </c>
      <c r="D403" t="s">
        <v>495</v>
      </c>
      <c r="E403" s="10">
        <v>47013.037500000006</v>
      </c>
      <c r="F403" s="3">
        <f>+Tabla1[[#This Row],[Costo-Costo actualizado marzo]]*$C$1/$C$2</f>
        <v>564156.45000000007</v>
      </c>
      <c r="G403" s="10"/>
    </row>
    <row r="404" spans="2:7" ht="30" x14ac:dyDescent="0.25">
      <c r="B404" t="s">
        <v>454</v>
      </c>
      <c r="C404" s="2" t="s">
        <v>322</v>
      </c>
      <c r="D404" t="s">
        <v>495</v>
      </c>
      <c r="E404" s="10">
        <v>57204.675000000003</v>
      </c>
      <c r="F404" s="3">
        <f>+Tabla1[[#This Row],[Costo-Costo actualizado marzo]]*$C$1/$C$2</f>
        <v>686456.1</v>
      </c>
      <c r="G404" s="10"/>
    </row>
    <row r="405" spans="2:7" ht="30" x14ac:dyDescent="0.25">
      <c r="B405" t="s">
        <v>454</v>
      </c>
      <c r="C405" s="2" t="s">
        <v>323</v>
      </c>
      <c r="D405" t="s">
        <v>495</v>
      </c>
      <c r="E405" s="10">
        <v>67725.075000000012</v>
      </c>
      <c r="F405" s="3">
        <f>+Tabla1[[#This Row],[Costo-Costo actualizado marzo]]*$C$1/$C$2</f>
        <v>812700.90000000014</v>
      </c>
      <c r="G405" s="10"/>
    </row>
    <row r="406" spans="2:7" ht="30" x14ac:dyDescent="0.25">
      <c r="B406" t="s">
        <v>454</v>
      </c>
      <c r="C406" s="2" t="s">
        <v>324</v>
      </c>
      <c r="D406" t="s">
        <v>495</v>
      </c>
      <c r="E406" s="10">
        <v>100601.32500000001</v>
      </c>
      <c r="F406" s="3">
        <f>+Tabla1[[#This Row],[Costo-Costo actualizado marzo]]*$C$1/$C$2</f>
        <v>1207215.9000000001</v>
      </c>
      <c r="G406" s="10"/>
    </row>
    <row r="407" spans="2:7" ht="30" x14ac:dyDescent="0.25">
      <c r="B407" t="s">
        <v>454</v>
      </c>
      <c r="C407" s="2" t="s">
        <v>325</v>
      </c>
      <c r="D407" t="s">
        <v>495</v>
      </c>
      <c r="E407" s="10">
        <v>16438.125000000004</v>
      </c>
      <c r="F407" s="3">
        <f>+Tabla1[[#This Row],[Costo-Costo actualizado marzo]]*$C$1/$C$2</f>
        <v>197257.50000000006</v>
      </c>
      <c r="G407" s="10"/>
    </row>
    <row r="408" spans="2:7" ht="30" x14ac:dyDescent="0.25">
      <c r="B408" t="s">
        <v>454</v>
      </c>
      <c r="C408" s="2" t="s">
        <v>326</v>
      </c>
      <c r="D408" t="s">
        <v>495</v>
      </c>
      <c r="E408" s="10">
        <v>19725.75</v>
      </c>
      <c r="F408" s="3">
        <f>+Tabla1[[#This Row],[Costo-Costo actualizado marzo]]*$C$1/$C$2</f>
        <v>236709</v>
      </c>
      <c r="G408" s="10"/>
    </row>
    <row r="409" spans="2:7" ht="30" x14ac:dyDescent="0.25">
      <c r="B409" t="s">
        <v>454</v>
      </c>
      <c r="C409" s="2" t="s">
        <v>327</v>
      </c>
      <c r="D409" t="s">
        <v>495</v>
      </c>
      <c r="E409" s="10">
        <v>20054.512500000001</v>
      </c>
      <c r="F409" s="3">
        <f>+Tabla1[[#This Row],[Costo-Costo actualizado marzo]]*$C$1/$C$2</f>
        <v>240654.15</v>
      </c>
      <c r="G409" s="10"/>
    </row>
    <row r="410" spans="2:7" ht="30" x14ac:dyDescent="0.25">
      <c r="B410" t="s">
        <v>454</v>
      </c>
      <c r="C410" s="2" t="s">
        <v>328</v>
      </c>
      <c r="D410" t="s">
        <v>495</v>
      </c>
      <c r="E410" s="10">
        <v>23342.137500000001</v>
      </c>
      <c r="F410" s="3">
        <f>+Tabla1[[#This Row],[Costo-Costo actualizado marzo]]*$C$1/$C$2</f>
        <v>280105.65000000002</v>
      </c>
      <c r="G410" s="10"/>
    </row>
    <row r="411" spans="2:7" ht="30" x14ac:dyDescent="0.25">
      <c r="B411" t="s">
        <v>454</v>
      </c>
      <c r="C411" s="2" t="s">
        <v>329</v>
      </c>
      <c r="D411" t="s">
        <v>495</v>
      </c>
      <c r="E411" s="10">
        <v>26301</v>
      </c>
      <c r="F411" s="3">
        <f>+Tabla1[[#This Row],[Costo-Costo actualizado marzo]]*$C$1/$C$2</f>
        <v>315612</v>
      </c>
      <c r="G411" s="10"/>
    </row>
    <row r="412" spans="2:7" ht="30" x14ac:dyDescent="0.25">
      <c r="B412" t="s">
        <v>454</v>
      </c>
      <c r="C412" s="2" t="s">
        <v>330</v>
      </c>
      <c r="D412" t="s">
        <v>495</v>
      </c>
      <c r="E412" s="10">
        <v>31561.200000000004</v>
      </c>
      <c r="F412" s="3">
        <f>+Tabla1[[#This Row],[Costo-Costo actualizado marzo]]*$C$1/$C$2</f>
        <v>378734.4</v>
      </c>
      <c r="G412" s="10"/>
    </row>
    <row r="413" spans="2:7" ht="30" x14ac:dyDescent="0.25">
      <c r="B413" t="s">
        <v>454</v>
      </c>
      <c r="C413" s="2" t="s">
        <v>331</v>
      </c>
      <c r="D413" t="s">
        <v>495</v>
      </c>
      <c r="E413" s="10">
        <v>40109.025000000001</v>
      </c>
      <c r="F413" s="3">
        <f>+Tabla1[[#This Row],[Costo-Costo actualizado marzo]]*$C$1/$C$2</f>
        <v>481308.3</v>
      </c>
      <c r="G413" s="10"/>
    </row>
    <row r="414" spans="2:7" ht="30" x14ac:dyDescent="0.25">
      <c r="B414" t="s">
        <v>454</v>
      </c>
      <c r="C414" s="2" t="s">
        <v>332</v>
      </c>
      <c r="D414" t="s">
        <v>495</v>
      </c>
      <c r="E414" s="10">
        <v>52602</v>
      </c>
      <c r="F414" s="3">
        <f>+Tabla1[[#This Row],[Costo-Costo actualizado marzo]]*$C$1/$C$2</f>
        <v>631224</v>
      </c>
      <c r="G414" s="10"/>
    </row>
    <row r="415" spans="2:7" x14ac:dyDescent="0.25">
      <c r="D415" t="s">
        <v>495</v>
      </c>
      <c r="E415" s="10"/>
      <c r="F415" s="3">
        <f>+Tabla1[[#This Row],[Costo-Costo actualizado marzo]]*$C$1/$C$2</f>
        <v>0</v>
      </c>
      <c r="G415" s="10"/>
    </row>
    <row r="416" spans="2:7" x14ac:dyDescent="0.25">
      <c r="B416" t="s">
        <v>333</v>
      </c>
      <c r="C416" s="2" t="s">
        <v>334</v>
      </c>
      <c r="D416" t="s">
        <v>146</v>
      </c>
      <c r="E416" s="10">
        <v>8332635</v>
      </c>
      <c r="F416" s="3">
        <f>+Tabla1[[#This Row],[Costo-Costo actualizado marzo]]*$C$1/$C$2</f>
        <v>99991620</v>
      </c>
      <c r="G416" s="10"/>
    </row>
    <row r="417" spans="2:7" x14ac:dyDescent="0.25">
      <c r="B417" t="s">
        <v>333</v>
      </c>
      <c r="C417" s="2" t="s">
        <v>335</v>
      </c>
      <c r="D417" t="s">
        <v>146</v>
      </c>
      <c r="E417" s="10">
        <v>708134.5</v>
      </c>
      <c r="F417" s="3">
        <f>+Tabla1[[#This Row],[Costo-Costo actualizado marzo]]*$C$1/$C$2</f>
        <v>8497614</v>
      </c>
      <c r="G417" s="10"/>
    </row>
    <row r="418" spans="2:7" x14ac:dyDescent="0.25">
      <c r="B418" t="s">
        <v>333</v>
      </c>
      <c r="C418" s="2" t="s">
        <v>336</v>
      </c>
      <c r="D418" t="s">
        <v>146</v>
      </c>
      <c r="E418" s="10">
        <v>95640</v>
      </c>
      <c r="F418" s="3">
        <f>+Tabla1[[#This Row],[Costo-Costo actualizado marzo]]*$C$1/$C$2</f>
        <v>1147680</v>
      </c>
      <c r="G418" s="10"/>
    </row>
    <row r="419" spans="2:7" ht="30" x14ac:dyDescent="0.25">
      <c r="B419" t="s">
        <v>333</v>
      </c>
      <c r="C419" s="2" t="s">
        <v>337</v>
      </c>
      <c r="D419" t="s">
        <v>146</v>
      </c>
      <c r="E419" s="10">
        <v>1319832</v>
      </c>
      <c r="F419" s="3">
        <f>+Tabla1[[#This Row],[Costo-Costo actualizado marzo]]*$C$1/$C$2</f>
        <v>15837984</v>
      </c>
      <c r="G419" s="10"/>
    </row>
    <row r="420" spans="2:7" ht="30" x14ac:dyDescent="0.25">
      <c r="B420" t="s">
        <v>333</v>
      </c>
      <c r="C420" s="2" t="s">
        <v>338</v>
      </c>
      <c r="D420" t="s">
        <v>146</v>
      </c>
      <c r="E420" s="10">
        <v>2636874.5</v>
      </c>
      <c r="F420" s="3">
        <f>+Tabla1[[#This Row],[Costo-Costo actualizado marzo]]*$C$1/$C$2</f>
        <v>31642494</v>
      </c>
      <c r="G420" s="10"/>
    </row>
    <row r="421" spans="2:7" x14ac:dyDescent="0.25">
      <c r="B421" t="s">
        <v>333</v>
      </c>
      <c r="C421" s="2" t="s">
        <v>339</v>
      </c>
      <c r="D421" t="s">
        <v>146</v>
      </c>
      <c r="E421" s="10">
        <v>448312.5</v>
      </c>
      <c r="F421" s="3">
        <f>+Tabla1[[#This Row],[Costo-Costo actualizado marzo]]*$C$1/$C$2</f>
        <v>5379750</v>
      </c>
      <c r="G421" s="10"/>
    </row>
    <row r="422" spans="2:7" x14ac:dyDescent="0.25">
      <c r="B422" t="s">
        <v>333</v>
      </c>
      <c r="C422" s="2" t="s">
        <v>340</v>
      </c>
      <c r="D422" t="s">
        <v>146</v>
      </c>
      <c r="E422" s="10">
        <v>108790.5</v>
      </c>
      <c r="F422" s="3">
        <f>+Tabla1[[#This Row],[Costo-Costo actualizado marzo]]*$C$1/$C$2</f>
        <v>1305486</v>
      </c>
      <c r="G422" s="10"/>
    </row>
    <row r="423" spans="2:7" x14ac:dyDescent="0.25">
      <c r="B423" t="s">
        <v>333</v>
      </c>
      <c r="C423" s="2" t="s">
        <v>341</v>
      </c>
      <c r="D423" t="s">
        <v>146</v>
      </c>
      <c r="E423" s="10">
        <v>484576</v>
      </c>
      <c r="F423" s="3">
        <f>+Tabla1[[#This Row],[Costo-Costo actualizado marzo]]*$C$1/$C$2</f>
        <v>5814912</v>
      </c>
      <c r="G423" s="10"/>
    </row>
    <row r="424" spans="2:7" x14ac:dyDescent="0.25">
      <c r="B424" t="s">
        <v>333</v>
      </c>
      <c r="C424" s="2" t="s">
        <v>342</v>
      </c>
      <c r="D424" t="s">
        <v>146</v>
      </c>
      <c r="E424" s="10">
        <v>135490</v>
      </c>
      <c r="F424" s="3">
        <f>+Tabla1[[#This Row],[Costo-Costo actualizado marzo]]*$C$1/$C$2</f>
        <v>1625880</v>
      </c>
      <c r="G424" s="10"/>
    </row>
    <row r="425" spans="2:7" x14ac:dyDescent="0.25">
      <c r="B425" t="s">
        <v>333</v>
      </c>
      <c r="C425" s="2" t="s">
        <v>343</v>
      </c>
      <c r="D425" t="s">
        <v>146</v>
      </c>
      <c r="E425" s="10">
        <v>663104</v>
      </c>
      <c r="F425" s="3">
        <f>+Tabla1[[#This Row],[Costo-Costo actualizado marzo]]*$C$1/$C$2</f>
        <v>7957248</v>
      </c>
      <c r="G425" s="10"/>
    </row>
    <row r="426" spans="2:7" x14ac:dyDescent="0.25">
      <c r="B426" t="s">
        <v>333</v>
      </c>
      <c r="C426" s="2" t="s">
        <v>344</v>
      </c>
      <c r="D426" t="s">
        <v>146</v>
      </c>
      <c r="E426" s="10">
        <v>210185.83624999999</v>
      </c>
      <c r="F426" s="3">
        <f>+Tabla1[[#This Row],[Costo-Costo actualizado marzo]]*$C$1/$C$2</f>
        <v>2522230.0349999997</v>
      </c>
      <c r="G426" s="10"/>
    </row>
    <row r="427" spans="2:7" x14ac:dyDescent="0.25">
      <c r="B427" t="s">
        <v>333</v>
      </c>
      <c r="C427" s="2" t="s">
        <v>345</v>
      </c>
      <c r="D427" t="s">
        <v>146</v>
      </c>
      <c r="E427" s="10">
        <v>126345.91937500001</v>
      </c>
      <c r="F427" s="3">
        <f>+Tabla1[[#This Row],[Costo-Costo actualizado marzo]]*$C$1/$C$2</f>
        <v>1516151.0325000002</v>
      </c>
      <c r="G427" s="10"/>
    </row>
    <row r="428" spans="2:7" x14ac:dyDescent="0.25">
      <c r="B428" t="s">
        <v>333</v>
      </c>
      <c r="C428" s="2" t="s">
        <v>346</v>
      </c>
      <c r="D428" t="s">
        <v>146</v>
      </c>
      <c r="E428" s="10">
        <v>359759.82249999995</v>
      </c>
      <c r="F428" s="3">
        <f>+Tabla1[[#This Row],[Costo-Costo actualizado marzo]]*$C$1/$C$2</f>
        <v>4317117.8699999992</v>
      </c>
      <c r="G428" s="10"/>
    </row>
    <row r="429" spans="2:7" x14ac:dyDescent="0.25">
      <c r="B429" t="s">
        <v>333</v>
      </c>
      <c r="C429" s="2" t="s">
        <v>347</v>
      </c>
      <c r="D429" t="s">
        <v>146</v>
      </c>
      <c r="E429" s="10">
        <v>278128.09375</v>
      </c>
      <c r="F429" s="3">
        <f>+Tabla1[[#This Row],[Costo-Costo actualizado marzo]]*$C$1/$C$2</f>
        <v>3337537.125</v>
      </c>
      <c r="G429" s="10"/>
    </row>
    <row r="430" spans="2:7" x14ac:dyDescent="0.25">
      <c r="B430" t="s">
        <v>333</v>
      </c>
      <c r="C430" s="2" t="s">
        <v>348</v>
      </c>
      <c r="D430" t="s">
        <v>146</v>
      </c>
      <c r="E430" s="10">
        <v>164557.05882352972</v>
      </c>
      <c r="F430" s="3">
        <f>+Tabla1[[#This Row],[Costo-Costo actualizado marzo]]*$C$1/$C$2</f>
        <v>1974684.7058823567</v>
      </c>
      <c r="G430" s="10"/>
    </row>
    <row r="431" spans="2:7" x14ac:dyDescent="0.25">
      <c r="B431" t="s">
        <v>333</v>
      </c>
      <c r="C431" s="2" t="s">
        <v>349</v>
      </c>
      <c r="D431" t="s">
        <v>146</v>
      </c>
      <c r="E431" s="10">
        <v>434281.31499999994</v>
      </c>
      <c r="F431" s="3">
        <f>+Tabla1[[#This Row],[Costo-Costo actualizado marzo]]*$C$1/$C$2</f>
        <v>5211375.7799999993</v>
      </c>
      <c r="G431" s="10"/>
    </row>
    <row r="432" spans="2:7" x14ac:dyDescent="0.25">
      <c r="B432" t="s">
        <v>333</v>
      </c>
      <c r="C432" s="2" t="s">
        <v>350</v>
      </c>
      <c r="D432" t="s">
        <v>146</v>
      </c>
      <c r="E432" s="10">
        <v>290282.84187499998</v>
      </c>
      <c r="F432" s="3">
        <f>+Tabla1[[#This Row],[Costo-Costo actualizado marzo]]*$C$1/$C$2</f>
        <v>3483394.1025</v>
      </c>
      <c r="G432" s="10"/>
    </row>
    <row r="433" spans="2:7" x14ac:dyDescent="0.25">
      <c r="B433" t="s">
        <v>333</v>
      </c>
      <c r="C433" s="2" t="s">
        <v>351</v>
      </c>
      <c r="D433" t="s">
        <v>146</v>
      </c>
      <c r="E433" s="10">
        <v>573785.70437499997</v>
      </c>
      <c r="F433" s="3">
        <f>+Tabla1[[#This Row],[Costo-Costo actualizado marzo]]*$C$1/$C$2</f>
        <v>6885428.4524999987</v>
      </c>
      <c r="G433" s="10"/>
    </row>
    <row r="434" spans="2:7" x14ac:dyDescent="0.25">
      <c r="B434" t="s">
        <v>333</v>
      </c>
      <c r="C434" s="2" t="s">
        <v>352</v>
      </c>
      <c r="D434" t="s">
        <v>146</v>
      </c>
      <c r="E434" s="10">
        <v>126274.6875</v>
      </c>
      <c r="F434" s="3">
        <f>+Tabla1[[#This Row],[Costo-Costo actualizado marzo]]*$C$1/$C$2</f>
        <v>1515296.25</v>
      </c>
      <c r="G434" s="10"/>
    </row>
    <row r="435" spans="2:7" x14ac:dyDescent="0.25">
      <c r="B435" t="s">
        <v>333</v>
      </c>
      <c r="C435" s="2" t="s">
        <v>353</v>
      </c>
      <c r="D435" t="s">
        <v>146</v>
      </c>
      <c r="E435" s="10">
        <v>605470.9375</v>
      </c>
      <c r="F435" s="3">
        <f>+Tabla1[[#This Row],[Costo-Costo actualizado marzo]]*$C$1/$C$2</f>
        <v>7265651.25</v>
      </c>
      <c r="G435" s="10"/>
    </row>
    <row r="436" spans="2:7" x14ac:dyDescent="0.25">
      <c r="B436" t="s">
        <v>333</v>
      </c>
      <c r="C436" s="2" t="s">
        <v>354</v>
      </c>
      <c r="D436" t="s">
        <v>146</v>
      </c>
      <c r="E436" s="10">
        <v>210457.8125</v>
      </c>
      <c r="F436" s="3">
        <f>+Tabla1[[#This Row],[Costo-Costo actualizado marzo]]*$C$1/$C$2</f>
        <v>2525493.75</v>
      </c>
      <c r="G436" s="10"/>
    </row>
    <row r="437" spans="2:7" x14ac:dyDescent="0.25">
      <c r="B437" t="s">
        <v>333</v>
      </c>
      <c r="C437" s="2" t="s">
        <v>355</v>
      </c>
      <c r="D437" t="s">
        <v>146</v>
      </c>
      <c r="E437" s="10">
        <v>31557215</v>
      </c>
      <c r="F437" s="3">
        <f>+Tabla1[[#This Row],[Costo-Costo actualizado marzo]]*$C$1/$C$2</f>
        <v>378686580</v>
      </c>
      <c r="G437" s="10"/>
    </row>
    <row r="438" spans="2:7" x14ac:dyDescent="0.25">
      <c r="B438" t="s">
        <v>333</v>
      </c>
      <c r="C438" s="2" t="s">
        <v>356</v>
      </c>
      <c r="D438" t="s">
        <v>146</v>
      </c>
      <c r="E438" s="10">
        <v>30485250</v>
      </c>
      <c r="F438" s="3">
        <f>+Tabla1[[#This Row],[Costo-Costo actualizado marzo]]*$C$1/$C$2</f>
        <v>365823000</v>
      </c>
      <c r="G438" s="10"/>
    </row>
    <row r="439" spans="2:7" ht="30" x14ac:dyDescent="0.25">
      <c r="B439" t="s">
        <v>333</v>
      </c>
      <c r="C439" s="2" t="s">
        <v>357</v>
      </c>
      <c r="D439" t="s">
        <v>146</v>
      </c>
      <c r="E439" s="10">
        <v>18291150</v>
      </c>
      <c r="F439" s="3">
        <f>+Tabla1[[#This Row],[Costo-Costo actualizado marzo]]*$C$1/$C$2</f>
        <v>219493800</v>
      </c>
      <c r="G439" s="10"/>
    </row>
    <row r="440" spans="2:7" x14ac:dyDescent="0.25">
      <c r="B440" t="s">
        <v>333</v>
      </c>
      <c r="C440" s="2" t="s">
        <v>358</v>
      </c>
      <c r="D440" t="s">
        <v>146</v>
      </c>
      <c r="E440" s="10">
        <v>6161200</v>
      </c>
      <c r="F440" s="3">
        <f>+Tabla1[[#This Row],[Costo-Costo actualizado marzo]]*$C$1/$C$2</f>
        <v>73934400</v>
      </c>
      <c r="G440" s="10"/>
    </row>
    <row r="441" spans="2:7" x14ac:dyDescent="0.25">
      <c r="B441" t="s">
        <v>333</v>
      </c>
      <c r="C441" s="2" t="s">
        <v>359</v>
      </c>
      <c r="D441" t="s">
        <v>146</v>
      </c>
      <c r="E441" s="10">
        <v>18546900</v>
      </c>
      <c r="F441" s="3">
        <f>+Tabla1[[#This Row],[Costo-Costo actualizado marzo]]*$C$1/$C$2</f>
        <v>222562800</v>
      </c>
      <c r="G441" s="10"/>
    </row>
    <row r="442" spans="2:7" x14ac:dyDescent="0.25">
      <c r="B442" t="s">
        <v>333</v>
      </c>
      <c r="C442" s="2" t="s">
        <v>360</v>
      </c>
      <c r="D442" t="s">
        <v>146</v>
      </c>
      <c r="E442" s="10">
        <v>23294400</v>
      </c>
      <c r="F442" s="3">
        <f>+Tabla1[[#This Row],[Costo-Costo actualizado marzo]]*$C$1/$C$2</f>
        <v>279532800</v>
      </c>
      <c r="G442" s="10"/>
    </row>
    <row r="443" spans="2:7" x14ac:dyDescent="0.25">
      <c r="B443" t="s">
        <v>333</v>
      </c>
      <c r="C443" s="2" t="s">
        <v>361</v>
      </c>
      <c r="D443" t="s">
        <v>146</v>
      </c>
      <c r="E443" s="10">
        <v>3270500</v>
      </c>
      <c r="F443" s="3">
        <f>+Tabla1[[#This Row],[Costo-Costo actualizado marzo]]*$C$1/$C$2</f>
        <v>39246000</v>
      </c>
      <c r="G443" s="10"/>
    </row>
    <row r="444" spans="2:7" ht="30" x14ac:dyDescent="0.25">
      <c r="B444" t="s">
        <v>333</v>
      </c>
      <c r="C444" s="2" t="s">
        <v>362</v>
      </c>
      <c r="D444" t="s">
        <v>146</v>
      </c>
      <c r="E444" s="10">
        <v>1814600</v>
      </c>
      <c r="F444" s="3">
        <f>+Tabla1[[#This Row],[Costo-Costo actualizado marzo]]*$C$1/$C$2</f>
        <v>21775200</v>
      </c>
      <c r="G444" s="10"/>
    </row>
    <row r="445" spans="2:7" ht="30" x14ac:dyDescent="0.25">
      <c r="B445" t="s">
        <v>333</v>
      </c>
      <c r="C445" s="2" t="s">
        <v>363</v>
      </c>
      <c r="D445" t="s">
        <v>146</v>
      </c>
      <c r="E445" s="10">
        <v>2299900</v>
      </c>
      <c r="F445" s="3">
        <f>+Tabla1[[#This Row],[Costo-Costo actualizado marzo]]*$C$1/$C$2</f>
        <v>27598800</v>
      </c>
      <c r="G445" s="10"/>
    </row>
    <row r="446" spans="2:7" ht="30" x14ac:dyDescent="0.25">
      <c r="B446" t="s">
        <v>333</v>
      </c>
      <c r="C446" s="2" t="s">
        <v>364</v>
      </c>
      <c r="D446" t="s">
        <v>146</v>
      </c>
      <c r="E446" s="10">
        <v>2848500</v>
      </c>
      <c r="F446" s="3">
        <f>+Tabla1[[#This Row],[Costo-Costo actualizado marzo]]*$C$1/$C$2</f>
        <v>34182000</v>
      </c>
      <c r="G446" s="10"/>
    </row>
    <row r="447" spans="2:7" ht="30" x14ac:dyDescent="0.25">
      <c r="B447" t="s">
        <v>333</v>
      </c>
      <c r="C447" s="2" t="s">
        <v>365</v>
      </c>
      <c r="D447" t="s">
        <v>146</v>
      </c>
      <c r="E447" s="10">
        <v>2523560</v>
      </c>
      <c r="F447" s="3">
        <f>+Tabla1[[#This Row],[Costo-Costo actualizado marzo]]*$C$1/$C$2</f>
        <v>30282720</v>
      </c>
      <c r="G447" s="10"/>
    </row>
    <row r="448" spans="2:7" ht="30" x14ac:dyDescent="0.25">
      <c r="B448" t="s">
        <v>333</v>
      </c>
      <c r="C448" s="2" t="s">
        <v>366</v>
      </c>
      <c r="D448" t="s">
        <v>146</v>
      </c>
      <c r="E448" s="10">
        <v>4198900</v>
      </c>
      <c r="F448" s="3">
        <f>+Tabla1[[#This Row],[Costo-Costo actualizado marzo]]*$C$1/$C$2</f>
        <v>50386800</v>
      </c>
      <c r="G448" s="10"/>
    </row>
    <row r="449" spans="2:7" ht="30" x14ac:dyDescent="0.25">
      <c r="B449" t="s">
        <v>333</v>
      </c>
      <c r="C449" s="2" t="s">
        <v>367</v>
      </c>
      <c r="D449" t="s">
        <v>146</v>
      </c>
      <c r="E449" s="10">
        <v>2046700</v>
      </c>
      <c r="F449" s="3">
        <f>+Tabla1[[#This Row],[Costo-Costo actualizado marzo]]*$C$1/$C$2</f>
        <v>24560400</v>
      </c>
      <c r="G449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S149"/>
  <sheetViews>
    <sheetView topLeftCell="AS1" workbookViewId="0">
      <selection activeCell="AQ23" sqref="AQ23"/>
    </sheetView>
  </sheetViews>
  <sheetFormatPr baseColWidth="10" defaultRowHeight="15" x14ac:dyDescent="0.25"/>
  <cols>
    <col min="6" max="6" width="102.28515625" bestFit="1" customWidth="1"/>
    <col min="7" max="7" width="60.140625" bestFit="1" customWidth="1"/>
    <col min="8" max="8" width="197.42578125" bestFit="1" customWidth="1"/>
    <col min="9" max="9" width="51.42578125" bestFit="1" customWidth="1"/>
    <col min="10" max="10" width="24.5703125" bestFit="1" customWidth="1"/>
    <col min="11" max="11" width="47.85546875" bestFit="1" customWidth="1"/>
    <col min="12" max="12" width="48.85546875" bestFit="1" customWidth="1"/>
    <col min="13" max="13" width="35.42578125" bestFit="1" customWidth="1"/>
    <col min="14" max="14" width="40.42578125" bestFit="1" customWidth="1"/>
    <col min="15" max="15" width="183.28515625" bestFit="1" customWidth="1"/>
    <col min="16" max="16" width="98.42578125" bestFit="1" customWidth="1"/>
    <col min="17" max="17" width="25.140625" bestFit="1" customWidth="1"/>
    <col min="18" max="18" width="34.7109375" bestFit="1" customWidth="1"/>
    <col min="19" max="20" width="33.7109375" bestFit="1" customWidth="1"/>
    <col min="21" max="22" width="37.140625" bestFit="1" customWidth="1"/>
    <col min="23" max="23" width="34.5703125" bestFit="1" customWidth="1"/>
    <col min="24" max="24" width="43.5703125" bestFit="1" customWidth="1"/>
    <col min="25" max="25" width="43.42578125" bestFit="1" customWidth="1"/>
    <col min="26" max="26" width="44.42578125" bestFit="1" customWidth="1"/>
    <col min="27" max="27" width="45.7109375" bestFit="1" customWidth="1"/>
    <col min="28" max="28" width="30.85546875" bestFit="1" customWidth="1"/>
    <col min="29" max="29" width="37.42578125" bestFit="1" customWidth="1"/>
    <col min="30" max="30" width="43" bestFit="1" customWidth="1"/>
    <col min="31" max="31" width="40.140625" bestFit="1" customWidth="1"/>
    <col min="32" max="32" width="37" bestFit="1" customWidth="1"/>
    <col min="33" max="33" width="35.28515625" bestFit="1" customWidth="1"/>
    <col min="34" max="34" width="41.42578125" bestFit="1" customWidth="1"/>
    <col min="35" max="35" width="53" bestFit="1" customWidth="1"/>
    <col min="36" max="36" width="34.85546875" bestFit="1" customWidth="1"/>
    <col min="37" max="37" width="14.7109375" bestFit="1" customWidth="1"/>
    <col min="38" max="38" width="136" bestFit="1" customWidth="1"/>
    <col min="39" max="39" width="89.85546875" bestFit="1" customWidth="1"/>
    <col min="40" max="40" width="67.5703125" bestFit="1" customWidth="1"/>
    <col min="41" max="41" width="134" bestFit="1" customWidth="1"/>
    <col min="42" max="42" width="58.85546875" bestFit="1" customWidth="1"/>
    <col min="43" max="43" width="45.28515625" bestFit="1" customWidth="1"/>
    <col min="44" max="44" width="93.28515625" bestFit="1" customWidth="1"/>
    <col min="45" max="45" width="77.5703125" bestFit="1" customWidth="1"/>
  </cols>
  <sheetData>
    <row r="3" spans="2:45" x14ac:dyDescent="0.25">
      <c r="B3" s="7" t="s">
        <v>455</v>
      </c>
      <c r="F3" s="8" t="s">
        <v>460</v>
      </c>
      <c r="G3" s="8" t="s">
        <v>461</v>
      </c>
      <c r="H3" s="8" t="s">
        <v>462</v>
      </c>
      <c r="I3" s="8" t="s">
        <v>463</v>
      </c>
      <c r="J3" s="8" t="s">
        <v>464</v>
      </c>
      <c r="K3" s="8" t="s">
        <v>465</v>
      </c>
      <c r="L3" s="8" t="s">
        <v>466</v>
      </c>
      <c r="M3" s="8" t="s">
        <v>467</v>
      </c>
      <c r="N3" s="8" t="s">
        <v>468</v>
      </c>
      <c r="O3" s="8" t="s">
        <v>469</v>
      </c>
      <c r="P3" s="8" t="s">
        <v>427</v>
      </c>
      <c r="Q3" s="8" t="s">
        <v>430</v>
      </c>
      <c r="R3" s="8" t="s">
        <v>470</v>
      </c>
      <c r="S3" s="8" t="s">
        <v>471</v>
      </c>
      <c r="T3" s="8" t="s">
        <v>472</v>
      </c>
      <c r="U3" s="8" t="s">
        <v>473</v>
      </c>
      <c r="V3" s="8" t="s">
        <v>474</v>
      </c>
      <c r="W3" s="8" t="s">
        <v>475</v>
      </c>
      <c r="X3" s="8" t="s">
        <v>476</v>
      </c>
      <c r="Y3" s="8" t="s">
        <v>477</v>
      </c>
      <c r="Z3" s="8" t="s">
        <v>478</v>
      </c>
      <c r="AA3" s="8" t="s">
        <v>479</v>
      </c>
      <c r="AB3" s="8" t="s">
        <v>480</v>
      </c>
      <c r="AC3" s="8" t="s">
        <v>481</v>
      </c>
      <c r="AD3" s="8" t="s">
        <v>482</v>
      </c>
      <c r="AE3" s="8" t="s">
        <v>162</v>
      </c>
      <c r="AF3" s="8" t="s">
        <v>483</v>
      </c>
      <c r="AG3" s="8" t="s">
        <v>484</v>
      </c>
      <c r="AH3" s="8" t="s">
        <v>485</v>
      </c>
      <c r="AI3" s="8" t="s">
        <v>486</v>
      </c>
      <c r="AJ3" s="8" t="s">
        <v>229</v>
      </c>
      <c r="AK3" s="8" t="s">
        <v>487</v>
      </c>
      <c r="AL3" s="8" t="s">
        <v>488</v>
      </c>
      <c r="AM3" s="8" t="s">
        <v>489</v>
      </c>
      <c r="AN3" s="8" t="s">
        <v>259</v>
      </c>
      <c r="AO3" s="8" t="s">
        <v>490</v>
      </c>
      <c r="AP3" s="8" t="s">
        <v>493</v>
      </c>
      <c r="AQ3" s="8" t="s">
        <v>492</v>
      </c>
      <c r="AR3" s="8" t="s">
        <v>491</v>
      </c>
      <c r="AS3" s="8" t="s">
        <v>333</v>
      </c>
    </row>
    <row r="4" spans="2:45" ht="18" x14ac:dyDescent="0.25">
      <c r="B4" s="8" t="s">
        <v>460</v>
      </c>
      <c r="F4" s="11" t="s">
        <v>371</v>
      </c>
      <c r="G4" s="11" t="s">
        <v>379</v>
      </c>
      <c r="H4" s="11" t="s">
        <v>437</v>
      </c>
      <c r="I4" s="11" t="s">
        <v>434</v>
      </c>
      <c r="J4" s="11" t="s">
        <v>388</v>
      </c>
      <c r="K4" s="11" t="s">
        <v>395</v>
      </c>
      <c r="L4" s="11" t="s">
        <v>397</v>
      </c>
      <c r="M4" s="11" t="s">
        <v>410</v>
      </c>
      <c r="N4" s="11" t="s">
        <v>416</v>
      </c>
      <c r="O4" s="11" t="s">
        <v>422</v>
      </c>
      <c r="P4" s="11" t="s">
        <v>428</v>
      </c>
      <c r="Q4" s="11" t="s">
        <v>431</v>
      </c>
      <c r="R4" s="11" t="s">
        <v>1</v>
      </c>
      <c r="S4" s="11" t="s">
        <v>18</v>
      </c>
      <c r="T4" s="11" t="s">
        <v>35</v>
      </c>
      <c r="U4" s="11" t="s">
        <v>46</v>
      </c>
      <c r="V4" s="11" t="s">
        <v>66</v>
      </c>
      <c r="W4" s="11" t="s">
        <v>86</v>
      </c>
      <c r="X4" s="11" t="s">
        <v>113</v>
      </c>
      <c r="Y4" s="11" t="s">
        <v>123</v>
      </c>
      <c r="Z4" s="11" t="s">
        <v>133</v>
      </c>
      <c r="AA4" s="11" t="s">
        <v>143</v>
      </c>
      <c r="AB4" s="11" t="s">
        <v>148</v>
      </c>
      <c r="AC4" s="11" t="s">
        <v>163</v>
      </c>
      <c r="AD4" s="11" t="s">
        <v>175</v>
      </c>
      <c r="AE4" s="11" t="s">
        <v>183</v>
      </c>
      <c r="AF4" s="11" t="s">
        <v>197</v>
      </c>
      <c r="AG4" s="11" t="s">
        <v>207</v>
      </c>
      <c r="AH4" s="11" t="s">
        <v>216</v>
      </c>
      <c r="AI4" s="11" t="s">
        <v>222</v>
      </c>
      <c r="AJ4" s="11" t="s">
        <v>230</v>
      </c>
      <c r="AK4" s="11" t="s">
        <v>246</v>
      </c>
      <c r="AL4" s="11" t="s">
        <v>260</v>
      </c>
      <c r="AM4" s="11" t="s">
        <v>276</v>
      </c>
      <c r="AN4" s="11" t="s">
        <v>293</v>
      </c>
      <c r="AO4" s="11" t="s">
        <v>296</v>
      </c>
      <c r="AP4" s="11" t="s">
        <v>304</v>
      </c>
      <c r="AQ4" s="11" t="s">
        <v>312</v>
      </c>
      <c r="AR4" s="11" t="s">
        <v>319</v>
      </c>
      <c r="AS4" s="11" t="s">
        <v>334</v>
      </c>
    </row>
    <row r="5" spans="2:45" ht="18" x14ac:dyDescent="0.25">
      <c r="B5" s="8" t="s">
        <v>461</v>
      </c>
      <c r="F5" s="11" t="s">
        <v>373</v>
      </c>
      <c r="G5" s="11" t="s">
        <v>380</v>
      </c>
      <c r="H5" s="11" t="s">
        <v>433</v>
      </c>
      <c r="J5" s="11" t="s">
        <v>389</v>
      </c>
      <c r="L5" s="11" t="s">
        <v>398</v>
      </c>
      <c r="M5" s="11" t="s">
        <v>412</v>
      </c>
      <c r="N5" s="11" t="s">
        <v>417</v>
      </c>
      <c r="O5" s="11" t="s">
        <v>423</v>
      </c>
      <c r="P5" s="11"/>
      <c r="R5" s="11" t="s">
        <v>2</v>
      </c>
      <c r="S5" s="11" t="s">
        <v>19</v>
      </c>
      <c r="T5" s="11" t="s">
        <v>36</v>
      </c>
      <c r="U5" s="11" t="s">
        <v>47</v>
      </c>
      <c r="V5" s="11" t="s">
        <v>67</v>
      </c>
      <c r="W5" s="11" t="s">
        <v>87</v>
      </c>
      <c r="X5" s="11" t="s">
        <v>114</v>
      </c>
      <c r="Y5" s="11" t="s">
        <v>124</v>
      </c>
      <c r="Z5" s="11" t="s">
        <v>134</v>
      </c>
      <c r="AA5" s="11" t="s">
        <v>144</v>
      </c>
      <c r="AB5" s="11" t="s">
        <v>149</v>
      </c>
      <c r="AC5" s="11" t="s">
        <v>164</v>
      </c>
      <c r="AD5" s="11" t="s">
        <v>176</v>
      </c>
      <c r="AE5" s="11" t="s">
        <v>184</v>
      </c>
      <c r="AF5" s="11" t="s">
        <v>198</v>
      </c>
      <c r="AG5" s="11" t="s">
        <v>208</v>
      </c>
      <c r="AH5" s="11" t="s">
        <v>217</v>
      </c>
      <c r="AI5" s="11" t="s">
        <v>223</v>
      </c>
      <c r="AJ5" s="11" t="s">
        <v>231</v>
      </c>
      <c r="AK5" s="11" t="s">
        <v>247</v>
      </c>
      <c r="AL5" s="11" t="s">
        <v>261</v>
      </c>
      <c r="AM5" s="11" t="s">
        <v>277</v>
      </c>
      <c r="AN5" s="11" t="s">
        <v>294</v>
      </c>
      <c r="AO5" s="11" t="s">
        <v>297</v>
      </c>
      <c r="AP5" s="11" t="s">
        <v>305</v>
      </c>
      <c r="AQ5" s="11" t="s">
        <v>313</v>
      </c>
      <c r="AR5" s="11" t="s">
        <v>320</v>
      </c>
      <c r="AS5" s="11" t="s">
        <v>335</v>
      </c>
    </row>
    <row r="6" spans="2:45" ht="18" x14ac:dyDescent="0.25">
      <c r="B6" s="8" t="s">
        <v>462</v>
      </c>
      <c r="F6" s="11" t="s">
        <v>374</v>
      </c>
      <c r="G6" s="11" t="s">
        <v>381</v>
      </c>
      <c r="J6" s="11" t="s">
        <v>390</v>
      </c>
      <c r="L6" s="11" t="s">
        <v>399</v>
      </c>
      <c r="M6" s="11" t="s">
        <v>413</v>
      </c>
      <c r="N6" s="11" t="s">
        <v>418</v>
      </c>
      <c r="O6" s="11" t="s">
        <v>424</v>
      </c>
      <c r="R6" s="11" t="s">
        <v>3</v>
      </c>
      <c r="S6" s="11" t="s">
        <v>20</v>
      </c>
      <c r="T6" s="11" t="s">
        <v>37</v>
      </c>
      <c r="U6" s="11" t="s">
        <v>48</v>
      </c>
      <c r="V6" s="11" t="s">
        <v>68</v>
      </c>
      <c r="W6" s="11" t="s">
        <v>88</v>
      </c>
      <c r="X6" s="11" t="s">
        <v>115</v>
      </c>
      <c r="Y6" s="11" t="s">
        <v>125</v>
      </c>
      <c r="Z6" s="11" t="s">
        <v>135</v>
      </c>
      <c r="AA6" s="11" t="s">
        <v>145</v>
      </c>
      <c r="AB6" s="11" t="s">
        <v>150</v>
      </c>
      <c r="AC6" s="11" t="s">
        <v>165</v>
      </c>
      <c r="AD6" s="11" t="s">
        <v>177</v>
      </c>
      <c r="AE6" s="11" t="s">
        <v>185</v>
      </c>
      <c r="AF6" s="11" t="s">
        <v>199</v>
      </c>
      <c r="AG6" s="11" t="s">
        <v>209</v>
      </c>
      <c r="AH6" s="11" t="s">
        <v>218</v>
      </c>
      <c r="AI6" s="11" t="s">
        <v>224</v>
      </c>
      <c r="AJ6" s="11" t="s">
        <v>232</v>
      </c>
      <c r="AK6" s="11" t="s">
        <v>248</v>
      </c>
      <c r="AL6" s="11" t="s">
        <v>262</v>
      </c>
      <c r="AM6" s="11" t="s">
        <v>278</v>
      </c>
      <c r="AN6" s="11" t="s">
        <v>295</v>
      </c>
      <c r="AO6" s="11" t="s">
        <v>298</v>
      </c>
      <c r="AP6" s="11" t="s">
        <v>306</v>
      </c>
      <c r="AQ6" s="11" t="s">
        <v>314</v>
      </c>
      <c r="AR6" s="11" t="s">
        <v>321</v>
      </c>
      <c r="AS6" s="11" t="s">
        <v>336</v>
      </c>
    </row>
    <row r="7" spans="2:45" ht="18" x14ac:dyDescent="0.25">
      <c r="B7" s="8" t="s">
        <v>463</v>
      </c>
      <c r="F7" s="11" t="s">
        <v>375</v>
      </c>
      <c r="G7" s="11" t="s">
        <v>382</v>
      </c>
      <c r="J7" s="11" t="s">
        <v>391</v>
      </c>
      <c r="L7" s="11" t="s">
        <v>400</v>
      </c>
      <c r="M7" s="11" t="s">
        <v>414</v>
      </c>
      <c r="N7" s="11" t="s">
        <v>419</v>
      </c>
      <c r="O7" s="11" t="s">
        <v>425</v>
      </c>
      <c r="R7" s="11" t="s">
        <v>4</v>
      </c>
      <c r="S7" s="11" t="s">
        <v>21</v>
      </c>
      <c r="T7" s="11" t="s">
        <v>38</v>
      </c>
      <c r="U7" s="11" t="s">
        <v>49</v>
      </c>
      <c r="V7" s="11" t="s">
        <v>69</v>
      </c>
      <c r="W7" s="11" t="s">
        <v>89</v>
      </c>
      <c r="X7" s="11" t="s">
        <v>116</v>
      </c>
      <c r="Y7" s="11" t="s">
        <v>126</v>
      </c>
      <c r="Z7" s="11" t="s">
        <v>136</v>
      </c>
      <c r="AB7" s="11" t="s">
        <v>151</v>
      </c>
      <c r="AC7" s="11" t="s">
        <v>166</v>
      </c>
      <c r="AD7" s="11" t="s">
        <v>178</v>
      </c>
      <c r="AE7" s="11" t="s">
        <v>186</v>
      </c>
      <c r="AF7" s="11" t="s">
        <v>200</v>
      </c>
      <c r="AG7" s="11" t="s">
        <v>210</v>
      </c>
      <c r="AH7" s="11" t="s">
        <v>219</v>
      </c>
      <c r="AI7" s="11" t="s">
        <v>225</v>
      </c>
      <c r="AJ7" s="11" t="s">
        <v>232</v>
      </c>
      <c r="AK7" s="11" t="s">
        <v>249</v>
      </c>
      <c r="AL7" s="11" t="s">
        <v>263</v>
      </c>
      <c r="AM7" s="11" t="s">
        <v>279</v>
      </c>
      <c r="AO7" s="11" t="s">
        <v>299</v>
      </c>
      <c r="AP7" s="11" t="s">
        <v>307</v>
      </c>
      <c r="AQ7" s="11" t="s">
        <v>315</v>
      </c>
      <c r="AR7" s="11" t="s">
        <v>322</v>
      </c>
      <c r="AS7" s="11" t="s">
        <v>337</v>
      </c>
    </row>
    <row r="8" spans="2:45" ht="30" x14ac:dyDescent="0.25">
      <c r="B8" s="9" t="s">
        <v>464</v>
      </c>
      <c r="F8" s="11" t="s">
        <v>376</v>
      </c>
      <c r="G8" s="11" t="s">
        <v>383</v>
      </c>
      <c r="J8" s="11" t="s">
        <v>392</v>
      </c>
      <c r="L8" s="11" t="s">
        <v>401</v>
      </c>
      <c r="O8" s="11" t="s">
        <v>420</v>
      </c>
      <c r="P8" s="11" t="s">
        <v>426</v>
      </c>
      <c r="R8" s="11" t="s">
        <v>5</v>
      </c>
      <c r="S8" s="11" t="s">
        <v>22</v>
      </c>
      <c r="T8" s="11" t="s">
        <v>39</v>
      </c>
      <c r="U8" s="11" t="s">
        <v>50</v>
      </c>
      <c r="V8" s="11" t="s">
        <v>70</v>
      </c>
      <c r="W8" s="11" t="s">
        <v>90</v>
      </c>
      <c r="X8" s="11" t="s">
        <v>117</v>
      </c>
      <c r="Y8" s="11" t="s">
        <v>127</v>
      </c>
      <c r="Z8" s="11" t="s">
        <v>137</v>
      </c>
      <c r="AB8" s="11" t="s">
        <v>152</v>
      </c>
      <c r="AC8" s="11" t="s">
        <v>167</v>
      </c>
      <c r="AD8" s="11" t="s">
        <v>179</v>
      </c>
      <c r="AE8" s="11" t="s">
        <v>187</v>
      </c>
      <c r="AF8" s="11" t="s">
        <v>201</v>
      </c>
      <c r="AG8" s="11" t="s">
        <v>211</v>
      </c>
      <c r="AH8" s="11" t="s">
        <v>220</v>
      </c>
      <c r="AI8" s="11" t="s">
        <v>226</v>
      </c>
      <c r="AJ8" s="11" t="s">
        <v>234</v>
      </c>
      <c r="AK8" s="11" t="s">
        <v>250</v>
      </c>
      <c r="AL8" s="11" t="s">
        <v>264</v>
      </c>
      <c r="AM8" s="11" t="s">
        <v>280</v>
      </c>
      <c r="AO8" s="11" t="s">
        <v>300</v>
      </c>
      <c r="AP8" s="11" t="s">
        <v>308</v>
      </c>
      <c r="AQ8" s="11" t="s">
        <v>316</v>
      </c>
      <c r="AR8" s="11" t="s">
        <v>323</v>
      </c>
      <c r="AS8" s="11" t="s">
        <v>338</v>
      </c>
    </row>
    <row r="9" spans="2:45" ht="18" x14ac:dyDescent="0.25">
      <c r="B9" s="8" t="s">
        <v>465</v>
      </c>
      <c r="F9" s="11"/>
      <c r="G9" s="11" t="s">
        <v>384</v>
      </c>
      <c r="J9" s="11" t="s">
        <v>393</v>
      </c>
      <c r="L9" s="11" t="s">
        <v>402</v>
      </c>
      <c r="R9" s="11" t="s">
        <v>6</v>
      </c>
      <c r="S9" s="11" t="s">
        <v>23</v>
      </c>
      <c r="T9" s="11" t="s">
        <v>40</v>
      </c>
      <c r="U9" s="11" t="s">
        <v>51</v>
      </c>
      <c r="V9" s="11" t="s">
        <v>71</v>
      </c>
      <c r="W9" s="11" t="s">
        <v>91</v>
      </c>
      <c r="X9" s="11" t="s">
        <v>118</v>
      </c>
      <c r="Y9" s="11" t="s">
        <v>128</v>
      </c>
      <c r="Z9" s="11" t="s">
        <v>138</v>
      </c>
      <c r="AB9" s="11" t="s">
        <v>153</v>
      </c>
      <c r="AC9" s="11" t="s">
        <v>168</v>
      </c>
      <c r="AD9" s="11" t="s">
        <v>180</v>
      </c>
      <c r="AE9" s="11" t="s">
        <v>188</v>
      </c>
      <c r="AF9" s="11" t="s">
        <v>202</v>
      </c>
      <c r="AG9" s="11" t="s">
        <v>212</v>
      </c>
      <c r="AI9" s="11" t="s">
        <v>227</v>
      </c>
      <c r="AJ9" s="11" t="s">
        <v>235</v>
      </c>
      <c r="AK9" s="11" t="s">
        <v>251</v>
      </c>
      <c r="AL9" s="11" t="s">
        <v>265</v>
      </c>
      <c r="AM9" s="11" t="s">
        <v>281</v>
      </c>
      <c r="AO9" s="11" t="s">
        <v>301</v>
      </c>
      <c r="AP9" s="11" t="s">
        <v>309</v>
      </c>
      <c r="AQ9" s="11" t="s">
        <v>317</v>
      </c>
      <c r="AR9" s="11" t="s">
        <v>324</v>
      </c>
      <c r="AS9" s="11" t="s">
        <v>339</v>
      </c>
    </row>
    <row r="10" spans="2:45" ht="18" x14ac:dyDescent="0.25">
      <c r="B10" s="8" t="s">
        <v>466</v>
      </c>
      <c r="L10" s="11" t="s">
        <v>403</v>
      </c>
      <c r="R10" s="11" t="s">
        <v>7</v>
      </c>
      <c r="S10" s="11" t="s">
        <v>24</v>
      </c>
      <c r="T10" s="11" t="s">
        <v>41</v>
      </c>
      <c r="U10" s="11" t="s">
        <v>52</v>
      </c>
      <c r="V10" s="11" t="s">
        <v>72</v>
      </c>
      <c r="W10" s="11" t="s">
        <v>92</v>
      </c>
      <c r="X10" s="11" t="s">
        <v>119</v>
      </c>
      <c r="Y10" s="11" t="s">
        <v>129</v>
      </c>
      <c r="Z10" s="11" t="s">
        <v>139</v>
      </c>
      <c r="AB10" s="11" t="s">
        <v>154</v>
      </c>
      <c r="AC10" s="11" t="s">
        <v>169</v>
      </c>
      <c r="AD10" s="11" t="s">
        <v>181</v>
      </c>
      <c r="AE10" s="11" t="s">
        <v>189</v>
      </c>
      <c r="AF10" s="11" t="s">
        <v>203</v>
      </c>
      <c r="AG10" s="11" t="s">
        <v>368</v>
      </c>
      <c r="AJ10" s="11" t="s">
        <v>237</v>
      </c>
      <c r="AK10" s="11" t="s">
        <v>252</v>
      </c>
      <c r="AL10" s="11" t="s">
        <v>266</v>
      </c>
      <c r="AM10" s="11" t="s">
        <v>282</v>
      </c>
      <c r="AO10" s="11" t="s">
        <v>302</v>
      </c>
      <c r="AP10" s="11" t="s">
        <v>310</v>
      </c>
      <c r="AQ10" s="11" t="s">
        <v>318</v>
      </c>
      <c r="AR10" s="11" t="s">
        <v>325</v>
      </c>
      <c r="AS10" s="11" t="s">
        <v>340</v>
      </c>
    </row>
    <row r="11" spans="2:45" ht="18" x14ac:dyDescent="0.25">
      <c r="B11" s="8" t="s">
        <v>467</v>
      </c>
      <c r="L11" s="11" t="s">
        <v>404</v>
      </c>
      <c r="R11" s="11" t="s">
        <v>8</v>
      </c>
      <c r="S11" s="11" t="s">
        <v>25</v>
      </c>
      <c r="T11" s="11" t="s">
        <v>42</v>
      </c>
      <c r="U11" s="11" t="s">
        <v>53</v>
      </c>
      <c r="V11" s="11" t="s">
        <v>73</v>
      </c>
      <c r="W11" s="11" t="s">
        <v>93</v>
      </c>
      <c r="X11" s="11" t="s">
        <v>120</v>
      </c>
      <c r="Y11" s="11" t="s">
        <v>130</v>
      </c>
      <c r="Z11" s="11" t="s">
        <v>140</v>
      </c>
      <c r="AB11" s="11" t="s">
        <v>155</v>
      </c>
      <c r="AC11" s="11" t="s">
        <v>170</v>
      </c>
      <c r="AD11" s="11" t="s">
        <v>182</v>
      </c>
      <c r="AE11" s="11" t="s">
        <v>190</v>
      </c>
      <c r="AF11" s="11" t="s">
        <v>204</v>
      </c>
      <c r="AG11" s="11" t="s">
        <v>149</v>
      </c>
      <c r="AJ11" s="11" t="s">
        <v>238</v>
      </c>
      <c r="AK11" s="11" t="s">
        <v>253</v>
      </c>
      <c r="AL11" s="11" t="s">
        <v>267</v>
      </c>
      <c r="AM11" s="11" t="s">
        <v>283</v>
      </c>
      <c r="AO11" s="11" t="s">
        <v>303</v>
      </c>
      <c r="AP11" s="11" t="s">
        <v>311</v>
      </c>
      <c r="AR11" s="11" t="s">
        <v>326</v>
      </c>
      <c r="AS11" s="11" t="s">
        <v>341</v>
      </c>
    </row>
    <row r="12" spans="2:45" x14ac:dyDescent="0.25">
      <c r="B12" s="8" t="s">
        <v>468</v>
      </c>
      <c r="L12" s="11" t="s">
        <v>405</v>
      </c>
      <c r="R12" s="11" t="s">
        <v>9</v>
      </c>
      <c r="S12" s="11" t="s">
        <v>26</v>
      </c>
      <c r="T12" s="11" t="s">
        <v>43</v>
      </c>
      <c r="U12" s="11" t="s">
        <v>54</v>
      </c>
      <c r="V12" s="11" t="s">
        <v>74</v>
      </c>
      <c r="W12" s="11" t="s">
        <v>94</v>
      </c>
      <c r="X12" s="11" t="s">
        <v>121</v>
      </c>
      <c r="Y12" s="11" t="s">
        <v>131</v>
      </c>
      <c r="Z12" s="11" t="s">
        <v>141</v>
      </c>
      <c r="AB12" s="11" t="s">
        <v>156</v>
      </c>
      <c r="AC12" s="11" t="s">
        <v>171</v>
      </c>
      <c r="AE12" s="11" t="s">
        <v>191</v>
      </c>
      <c r="AF12" s="11" t="s">
        <v>205</v>
      </c>
      <c r="AG12" s="11" t="s">
        <v>150</v>
      </c>
      <c r="AJ12" s="11" t="s">
        <v>240</v>
      </c>
      <c r="AK12" s="11" t="s">
        <v>254</v>
      </c>
      <c r="AL12" s="11" t="s">
        <v>268</v>
      </c>
      <c r="AM12" s="11" t="s">
        <v>284</v>
      </c>
      <c r="AR12" s="11" t="s">
        <v>327</v>
      </c>
      <c r="AS12" s="11" t="s">
        <v>342</v>
      </c>
    </row>
    <row r="13" spans="2:45" x14ac:dyDescent="0.25">
      <c r="B13" s="8" t="s">
        <v>469</v>
      </c>
      <c r="L13" s="11" t="s">
        <v>406</v>
      </c>
      <c r="R13" s="11" t="s">
        <v>10</v>
      </c>
      <c r="S13" s="11" t="s">
        <v>27</v>
      </c>
      <c r="T13" s="11" t="s">
        <v>44</v>
      </c>
      <c r="U13" s="11" t="s">
        <v>55</v>
      </c>
      <c r="V13" s="11" t="s">
        <v>75</v>
      </c>
      <c r="W13" s="11" t="s">
        <v>95</v>
      </c>
      <c r="X13" s="11" t="s">
        <v>122</v>
      </c>
      <c r="Y13" s="11" t="s">
        <v>132</v>
      </c>
      <c r="Z13" s="11" t="s">
        <v>142</v>
      </c>
      <c r="AB13" s="11" t="s">
        <v>157</v>
      </c>
      <c r="AC13" s="11" t="s">
        <v>172</v>
      </c>
      <c r="AE13" s="11" t="s">
        <v>192</v>
      </c>
      <c r="AG13" s="11" t="s">
        <v>151</v>
      </c>
      <c r="AJ13" s="11" t="s">
        <v>241</v>
      </c>
      <c r="AK13" s="11" t="s">
        <v>255</v>
      </c>
      <c r="AL13" s="11" t="s">
        <v>269</v>
      </c>
      <c r="AM13" s="11" t="s">
        <v>285</v>
      </c>
      <c r="AR13" s="11" t="s">
        <v>328</v>
      </c>
      <c r="AS13" s="11" t="s">
        <v>343</v>
      </c>
    </row>
    <row r="14" spans="2:45" x14ac:dyDescent="0.25">
      <c r="B14" s="8" t="s">
        <v>427</v>
      </c>
      <c r="L14" s="11" t="s">
        <v>407</v>
      </c>
      <c r="R14" s="11" t="s">
        <v>11</v>
      </c>
      <c r="S14" s="11" t="s">
        <v>28</v>
      </c>
      <c r="T14" s="11" t="s">
        <v>45</v>
      </c>
      <c r="U14" s="11" t="s">
        <v>56</v>
      </c>
      <c r="V14" s="11" t="s">
        <v>76</v>
      </c>
      <c r="W14" s="11" t="s">
        <v>96</v>
      </c>
      <c r="AB14" s="11" t="s">
        <v>158</v>
      </c>
      <c r="AC14" s="11" t="s">
        <v>173</v>
      </c>
      <c r="AE14" s="11" t="s">
        <v>193</v>
      </c>
      <c r="AG14" s="11" t="s">
        <v>152</v>
      </c>
      <c r="AJ14" s="11" t="s">
        <v>243</v>
      </c>
      <c r="AK14" s="11" t="s">
        <v>256</v>
      </c>
      <c r="AL14" s="11" t="s">
        <v>270</v>
      </c>
      <c r="AM14" s="11" t="s">
        <v>286</v>
      </c>
      <c r="AR14" s="11" t="s">
        <v>329</v>
      </c>
      <c r="AS14" s="11" t="s">
        <v>344</v>
      </c>
    </row>
    <row r="15" spans="2:45" x14ac:dyDescent="0.25">
      <c r="B15" s="8" t="s">
        <v>430</v>
      </c>
      <c r="L15" s="11" t="s">
        <v>408</v>
      </c>
      <c r="R15" s="11" t="s">
        <v>12</v>
      </c>
      <c r="S15" s="11" t="s">
        <v>29</v>
      </c>
      <c r="U15" s="11" t="s">
        <v>57</v>
      </c>
      <c r="V15" s="11" t="s">
        <v>77</v>
      </c>
      <c r="W15" s="11" t="s">
        <v>97</v>
      </c>
      <c r="AB15" s="11" t="s">
        <v>159</v>
      </c>
      <c r="AC15" s="11" t="s">
        <v>174</v>
      </c>
      <c r="AE15" s="11" t="s">
        <v>194</v>
      </c>
      <c r="AG15" s="11" t="s">
        <v>153</v>
      </c>
      <c r="AK15" s="11" t="s">
        <v>257</v>
      </c>
      <c r="AL15" s="11" t="s">
        <v>271</v>
      </c>
      <c r="AM15" s="11" t="s">
        <v>287</v>
      </c>
      <c r="AR15" s="11" t="s">
        <v>330</v>
      </c>
      <c r="AS15" s="11" t="s">
        <v>345</v>
      </c>
    </row>
    <row r="16" spans="2:45" x14ac:dyDescent="0.25">
      <c r="B16" s="8" t="s">
        <v>470</v>
      </c>
      <c r="F16" s="11"/>
      <c r="R16" s="11" t="s">
        <v>13</v>
      </c>
      <c r="S16" s="11" t="s">
        <v>30</v>
      </c>
      <c r="U16" s="11" t="s">
        <v>58</v>
      </c>
      <c r="V16" s="11" t="s">
        <v>78</v>
      </c>
      <c r="W16" s="11" t="s">
        <v>98</v>
      </c>
      <c r="AB16" s="11" t="s">
        <v>160</v>
      </c>
      <c r="AE16" s="11" t="s">
        <v>195</v>
      </c>
      <c r="AG16" s="11" t="s">
        <v>154</v>
      </c>
      <c r="AK16" s="11" t="s">
        <v>258</v>
      </c>
      <c r="AL16" s="11" t="s">
        <v>272</v>
      </c>
      <c r="AM16" s="11" t="s">
        <v>288</v>
      </c>
      <c r="AR16" s="11" t="s">
        <v>331</v>
      </c>
      <c r="AS16" s="11" t="s">
        <v>346</v>
      </c>
    </row>
    <row r="17" spans="2:45" x14ac:dyDescent="0.25">
      <c r="B17" s="8" t="s">
        <v>471</v>
      </c>
      <c r="R17" s="11" t="s">
        <v>14</v>
      </c>
      <c r="S17" s="11" t="s">
        <v>31</v>
      </c>
      <c r="U17" s="11" t="s">
        <v>59</v>
      </c>
      <c r="V17" s="11" t="s">
        <v>79</v>
      </c>
      <c r="W17" s="11" t="s">
        <v>99</v>
      </c>
      <c r="AB17" s="11" t="s">
        <v>161</v>
      </c>
      <c r="AG17" s="11" t="s">
        <v>155</v>
      </c>
      <c r="AL17" s="11" t="s">
        <v>273</v>
      </c>
      <c r="AM17" s="11" t="s">
        <v>289</v>
      </c>
      <c r="AR17" s="11" t="s">
        <v>332</v>
      </c>
      <c r="AS17" s="11" t="s">
        <v>347</v>
      </c>
    </row>
    <row r="18" spans="2:45" x14ac:dyDescent="0.25">
      <c r="B18" s="8" t="s">
        <v>472</v>
      </c>
      <c r="R18" s="11" t="s">
        <v>15</v>
      </c>
      <c r="S18" s="11" t="s">
        <v>32</v>
      </c>
      <c r="U18" s="11" t="s">
        <v>60</v>
      </c>
      <c r="V18" s="11" t="s">
        <v>80</v>
      </c>
      <c r="W18" s="11" t="s">
        <v>100</v>
      </c>
      <c r="AG18" s="11" t="s">
        <v>213</v>
      </c>
      <c r="AL18" s="11" t="s">
        <v>274</v>
      </c>
      <c r="AM18" s="11" t="s">
        <v>290</v>
      </c>
      <c r="AS18" s="11" t="s">
        <v>348</v>
      </c>
    </row>
    <row r="19" spans="2:45" x14ac:dyDescent="0.25">
      <c r="B19" s="8" t="s">
        <v>473</v>
      </c>
      <c r="F19" s="11"/>
      <c r="R19" s="11" t="s">
        <v>16</v>
      </c>
      <c r="S19" s="11" t="s">
        <v>33</v>
      </c>
      <c r="U19" s="11" t="s">
        <v>61</v>
      </c>
      <c r="V19" s="11" t="s">
        <v>81</v>
      </c>
      <c r="W19" s="11" t="s">
        <v>101</v>
      </c>
      <c r="AG19" s="11" t="s">
        <v>214</v>
      </c>
      <c r="AL19" s="11" t="s">
        <v>275</v>
      </c>
      <c r="AM19" s="11" t="s">
        <v>291</v>
      </c>
      <c r="AS19" s="11" t="s">
        <v>349</v>
      </c>
    </row>
    <row r="20" spans="2:45" x14ac:dyDescent="0.25">
      <c r="B20" s="8" t="s">
        <v>474</v>
      </c>
      <c r="R20" s="11" t="s">
        <v>17</v>
      </c>
      <c r="S20" s="11" t="s">
        <v>34</v>
      </c>
      <c r="U20" s="11" t="s">
        <v>62</v>
      </c>
      <c r="V20" s="11" t="s">
        <v>82</v>
      </c>
      <c r="W20" s="11" t="s">
        <v>102</v>
      </c>
      <c r="AM20" s="11" t="s">
        <v>292</v>
      </c>
      <c r="AS20" s="11" t="s">
        <v>350</v>
      </c>
    </row>
    <row r="21" spans="2:45" x14ac:dyDescent="0.25">
      <c r="B21" s="8" t="s">
        <v>475</v>
      </c>
      <c r="F21" s="11"/>
      <c r="U21" s="11" t="s">
        <v>63</v>
      </c>
      <c r="V21" s="11" t="s">
        <v>83</v>
      </c>
      <c r="W21" s="11" t="s">
        <v>103</v>
      </c>
      <c r="AS21" s="11" t="s">
        <v>351</v>
      </c>
    </row>
    <row r="22" spans="2:45" x14ac:dyDescent="0.25">
      <c r="B22" s="8" t="s">
        <v>476</v>
      </c>
      <c r="U22" s="11" t="s">
        <v>64</v>
      </c>
      <c r="V22" s="11" t="s">
        <v>84</v>
      </c>
      <c r="W22" s="11" t="s">
        <v>104</v>
      </c>
      <c r="AS22" s="11" t="s">
        <v>352</v>
      </c>
    </row>
    <row r="23" spans="2:45" x14ac:dyDescent="0.25">
      <c r="B23" s="8" t="s">
        <v>477</v>
      </c>
      <c r="U23" s="11" t="s">
        <v>65</v>
      </c>
      <c r="V23" s="11" t="s">
        <v>85</v>
      </c>
      <c r="W23" s="11" t="s">
        <v>105</v>
      </c>
      <c r="AS23" s="11" t="s">
        <v>353</v>
      </c>
    </row>
    <row r="24" spans="2:45" x14ac:dyDescent="0.25">
      <c r="B24" s="8" t="s">
        <v>478</v>
      </c>
      <c r="W24" s="11" t="s">
        <v>106</v>
      </c>
      <c r="AS24" s="11" t="s">
        <v>354</v>
      </c>
    </row>
    <row r="25" spans="2:45" x14ac:dyDescent="0.25">
      <c r="B25" s="8" t="s">
        <v>479</v>
      </c>
      <c r="W25" s="11" t="s">
        <v>107</v>
      </c>
      <c r="AS25" s="11" t="s">
        <v>355</v>
      </c>
    </row>
    <row r="26" spans="2:45" x14ac:dyDescent="0.25">
      <c r="B26" s="8" t="s">
        <v>480</v>
      </c>
      <c r="W26" s="11" t="s">
        <v>108</v>
      </c>
      <c r="AS26" s="11" t="s">
        <v>356</v>
      </c>
    </row>
    <row r="27" spans="2:45" x14ac:dyDescent="0.25">
      <c r="B27" s="8" t="s">
        <v>481</v>
      </c>
      <c r="W27" s="11" t="s">
        <v>109</v>
      </c>
      <c r="AK27" s="11"/>
      <c r="AS27" s="11" t="s">
        <v>357</v>
      </c>
    </row>
    <row r="28" spans="2:45" x14ac:dyDescent="0.25">
      <c r="B28" s="8" t="s">
        <v>482</v>
      </c>
      <c r="F28" s="11"/>
      <c r="W28" s="11" t="s">
        <v>110</v>
      </c>
      <c r="AS28" s="11" t="s">
        <v>358</v>
      </c>
    </row>
    <row r="29" spans="2:45" x14ac:dyDescent="0.25">
      <c r="B29" s="8" t="s">
        <v>162</v>
      </c>
      <c r="W29" s="11" t="s">
        <v>111</v>
      </c>
      <c r="AS29" s="11" t="s">
        <v>359</v>
      </c>
    </row>
    <row r="30" spans="2:45" x14ac:dyDescent="0.25">
      <c r="B30" s="8" t="s">
        <v>483</v>
      </c>
      <c r="F30" s="11"/>
      <c r="AS30" s="11" t="s">
        <v>360</v>
      </c>
    </row>
    <row r="31" spans="2:45" x14ac:dyDescent="0.25">
      <c r="B31" s="8" t="s">
        <v>484</v>
      </c>
      <c r="AS31" s="11" t="s">
        <v>361</v>
      </c>
    </row>
    <row r="32" spans="2:45" x14ac:dyDescent="0.25">
      <c r="B32" s="8" t="s">
        <v>485</v>
      </c>
      <c r="AS32" s="11" t="s">
        <v>362</v>
      </c>
    </row>
    <row r="33" spans="2:45" x14ac:dyDescent="0.25">
      <c r="B33" s="8" t="s">
        <v>486</v>
      </c>
      <c r="AS33" s="11" t="s">
        <v>363</v>
      </c>
    </row>
    <row r="34" spans="2:45" x14ac:dyDescent="0.25">
      <c r="B34" s="8" t="s">
        <v>229</v>
      </c>
      <c r="AK34" s="11"/>
      <c r="AS34" s="11" t="s">
        <v>364</v>
      </c>
    </row>
    <row r="35" spans="2:45" x14ac:dyDescent="0.25">
      <c r="B35" s="8" t="s">
        <v>487</v>
      </c>
      <c r="AS35" s="11" t="s">
        <v>365</v>
      </c>
    </row>
    <row r="36" spans="2:45" x14ac:dyDescent="0.25">
      <c r="B36" s="8" t="s">
        <v>488</v>
      </c>
      <c r="AS36" s="11" t="s">
        <v>366</v>
      </c>
    </row>
    <row r="37" spans="2:45" x14ac:dyDescent="0.25">
      <c r="B37" s="8" t="s">
        <v>489</v>
      </c>
      <c r="AS37" s="12" t="s">
        <v>367</v>
      </c>
    </row>
    <row r="38" spans="2:45" x14ac:dyDescent="0.25">
      <c r="B38" s="8" t="s">
        <v>259</v>
      </c>
      <c r="W38" s="11"/>
    </row>
    <row r="39" spans="2:45" x14ac:dyDescent="0.25">
      <c r="B39" s="8" t="s">
        <v>490</v>
      </c>
    </row>
    <row r="40" spans="2:45" x14ac:dyDescent="0.25">
      <c r="B40" s="8" t="s">
        <v>493</v>
      </c>
    </row>
    <row r="41" spans="2:45" x14ac:dyDescent="0.25">
      <c r="B41" s="8" t="s">
        <v>492</v>
      </c>
    </row>
    <row r="42" spans="2:45" x14ac:dyDescent="0.25">
      <c r="B42" s="8" t="s">
        <v>491</v>
      </c>
    </row>
    <row r="43" spans="2:45" x14ac:dyDescent="0.25">
      <c r="B43" s="8" t="s">
        <v>333</v>
      </c>
      <c r="F43" s="11"/>
    </row>
    <row r="44" spans="2:45" x14ac:dyDescent="0.25">
      <c r="B44" s="13" t="s">
        <v>496</v>
      </c>
    </row>
    <row r="45" spans="2:45" x14ac:dyDescent="0.25">
      <c r="AF45" s="11"/>
    </row>
    <row r="46" spans="2:45" x14ac:dyDescent="0.25">
      <c r="AK46" s="11"/>
    </row>
    <row r="47" spans="2:45" x14ac:dyDescent="0.25">
      <c r="B47" s="13" t="s">
        <v>496</v>
      </c>
    </row>
    <row r="48" spans="2:45" x14ac:dyDescent="0.25">
      <c r="B48" t="s">
        <v>497</v>
      </c>
      <c r="F48" s="11"/>
    </row>
    <row r="54" spans="6:32" x14ac:dyDescent="0.25">
      <c r="F54" s="11"/>
    </row>
    <row r="56" spans="6:32" x14ac:dyDescent="0.25">
      <c r="W56" s="11"/>
      <c r="AF56" s="11"/>
    </row>
    <row r="60" spans="6:32" x14ac:dyDescent="0.25">
      <c r="F60" s="11"/>
    </row>
    <row r="67" spans="23:37" x14ac:dyDescent="0.25">
      <c r="AF67" s="11"/>
    </row>
    <row r="68" spans="23:37" x14ac:dyDescent="0.25">
      <c r="W68" s="11"/>
    </row>
    <row r="71" spans="23:37" x14ac:dyDescent="0.25">
      <c r="AF71" s="11"/>
    </row>
    <row r="76" spans="23:37" x14ac:dyDescent="0.25">
      <c r="AK76" s="11"/>
    </row>
    <row r="86" spans="23:37" x14ac:dyDescent="0.25">
      <c r="AF86" s="11"/>
    </row>
    <row r="89" spans="23:37" x14ac:dyDescent="0.25">
      <c r="W89" s="11"/>
    </row>
    <row r="94" spans="23:37" x14ac:dyDescent="0.25">
      <c r="AK94" s="11"/>
    </row>
    <row r="98" spans="23:37" x14ac:dyDescent="0.25">
      <c r="AK98" s="11"/>
    </row>
    <row r="99" spans="23:37" x14ac:dyDescent="0.25">
      <c r="AF99" s="11"/>
    </row>
    <row r="107" spans="23:37" x14ac:dyDescent="0.25">
      <c r="AK107" s="11"/>
    </row>
    <row r="108" spans="23:37" x14ac:dyDescent="0.25">
      <c r="AF108" s="11"/>
    </row>
    <row r="110" spans="23:37" x14ac:dyDescent="0.25">
      <c r="W110" s="11"/>
    </row>
    <row r="111" spans="23:37" x14ac:dyDescent="0.25">
      <c r="W111" s="11"/>
    </row>
    <row r="116" spans="32:37" x14ac:dyDescent="0.25">
      <c r="AK116" s="11"/>
    </row>
    <row r="122" spans="32:37" x14ac:dyDescent="0.25">
      <c r="AF122" s="11"/>
    </row>
    <row r="124" spans="32:37" x14ac:dyDescent="0.25">
      <c r="AK124" s="11"/>
    </row>
    <row r="132" spans="23:37" x14ac:dyDescent="0.25">
      <c r="AF132" s="11"/>
    </row>
    <row r="138" spans="23:37" x14ac:dyDescent="0.25">
      <c r="W138" s="11"/>
    </row>
    <row r="139" spans="23:37" x14ac:dyDescent="0.25">
      <c r="AK139" s="11"/>
    </row>
    <row r="149" spans="32:32" x14ac:dyDescent="0.25">
      <c r="AF149" s="11"/>
    </row>
  </sheetData>
  <sheetProtection algorithmName="SHA-512" hashValue="7lzHli4EQcdoksCWU0ZTxnPOCbUM9B3P4f+zSP6YPh0jIpoTuG+ghQmI1aSDtovIGqGO+2hASMVuLw0h6iSyxA==" saltValue="dmPStDnZXhl6w1hfd95ZY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45</vt:i4>
      </vt:variant>
    </vt:vector>
  </HeadingPairs>
  <TitlesOfParts>
    <vt:vector size="48" baseType="lpstr">
      <vt:lpstr>Presupuesto</vt:lpstr>
      <vt:lpstr>Costos</vt:lpstr>
      <vt:lpstr>Listas</vt:lpstr>
      <vt:lpstr>Accesorios_Agua</vt:lpstr>
      <vt:lpstr>Accesorios_Cloacales</vt:lpstr>
      <vt:lpstr>Accesorios_Válvulas</vt:lpstr>
      <vt:lpstr>ACERO_EN_BARRAS_PARA_HORMIGÓN</vt:lpstr>
      <vt:lpstr>Bombas_Sumergibles_Estacionaria_Vertical_</vt:lpstr>
      <vt:lpstr>BOMBEO_HORMIGON</vt:lpstr>
      <vt:lpstr>CÁMARAS_DE_INSPECCIÓN</vt:lpstr>
      <vt:lpstr>CAÑERÍAS_DE_HORMIGON_PREMOLDEADO</vt:lpstr>
      <vt:lpstr>Caño_A°</vt:lpstr>
      <vt:lpstr>Caños_acero_inoxidable_para_perforaciones</vt:lpstr>
      <vt:lpstr>Caños_acero_negro_para_perforaciones</vt:lpstr>
      <vt:lpstr>Caños_HºGº_para_perforaciones</vt:lpstr>
      <vt:lpstr>Caños_PEAD_PN10</vt:lpstr>
      <vt:lpstr>Caños_PEAD_PN6</vt:lpstr>
      <vt:lpstr>Caños_PEAD_PN8</vt:lpstr>
      <vt:lpstr>Caños_PRFV</vt:lpstr>
      <vt:lpstr>Caños_PRFV_Clase_10_SN_5.000</vt:lpstr>
      <vt:lpstr>Caños_PRFV_Clase_6_SN_5.000</vt:lpstr>
      <vt:lpstr>Caños_PRFV_Cloacal_SN_5.000</vt:lpstr>
      <vt:lpstr>Caños_PVC_Clase_10</vt:lpstr>
      <vt:lpstr>Caños_PVC_clase_4</vt:lpstr>
      <vt:lpstr>Caños_PVC_clase_6</vt:lpstr>
      <vt:lpstr>Conexión_Domiciliaria_Agua</vt:lpstr>
      <vt:lpstr>Cuplas_de_H°G°_perforaciones</vt:lpstr>
      <vt:lpstr>Filtros_perforaciones</vt:lpstr>
      <vt:lpstr>HORMIGÓN_DE_LIMPIEZA_</vt:lpstr>
      <vt:lpstr>HORMIGÓN_PARA_CONDUCTOS</vt:lpstr>
      <vt:lpstr>MOVIMIENTO_DE_SUELO</vt:lpstr>
      <vt:lpstr>PAVIMENTOS</vt:lpstr>
      <vt:lpstr>PDLC</vt:lpstr>
      <vt:lpstr>PERFORACIONES</vt:lpstr>
      <vt:lpstr>PERFORACIONES_cuplas_de_H°G°</vt:lpstr>
      <vt:lpstr>PERFORACIONES_filtros</vt:lpstr>
      <vt:lpstr>PERFORACIONES_Válvulas_esclusas</vt:lpstr>
      <vt:lpstr>RUBRO</vt:lpstr>
      <vt:lpstr>Seleccionar_rubro</vt:lpstr>
      <vt:lpstr>SUMIDEROS_PARA_CALLES_DE_TIERRA</vt:lpstr>
      <vt:lpstr>SUMIDEROS_PARA_CALLES_PAVIMENTADAS</vt:lpstr>
      <vt:lpstr>TRANSPORTE_DE_SUELO_SOBRANTE</vt:lpstr>
      <vt:lpstr>Válvulas</vt:lpstr>
      <vt:lpstr>Válvulas_de_retención</vt:lpstr>
      <vt:lpstr>Válvulas_esclusa</vt:lpstr>
      <vt:lpstr>Válvulas_esclusas_perforaciones</vt:lpstr>
      <vt:lpstr>Varios</vt:lpstr>
      <vt:lpstr>VEREDAS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Administrador</cp:lastModifiedBy>
  <dcterms:created xsi:type="dcterms:W3CDTF">2023-03-01T14:45:22Z</dcterms:created>
  <dcterms:modified xsi:type="dcterms:W3CDTF">2025-09-29T16:28:13Z</dcterms:modified>
</cp:coreProperties>
</file>